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616" activeTab="0"/>
  </bookViews>
  <sheets>
    <sheet name="Girls' Score Sheet" sheetId="1" r:id="rId1"/>
    <sheet name="BTS" sheetId="2" r:id="rId2"/>
    <sheet name="Ideas to Mattson" sheetId="3" r:id="rId3"/>
    <sheet name="Relay Sheet" sheetId="4" r:id="rId4"/>
    <sheet name="Boys' Score Sheet" sheetId="5" r:id="rId5"/>
    <sheet name="BTS (2)" sheetId="6" r:id="rId6"/>
  </sheets>
  <definedNames>
    <definedName name="_xlnm.Print_Area" localSheetId="4">'Boys'' Score Sheet'!$A$1:$X$48</definedName>
    <definedName name="_xlnm.Print_Area" localSheetId="0">'Girls'' Score Sheet'!$A$1:$X$48</definedName>
    <definedName name="_xlnm.Print_Area" localSheetId="3">'Relay Sheet'!$A$1:$F$49</definedName>
  </definedNames>
  <calcPr fullCalcOnLoad="1"/>
</workbook>
</file>

<file path=xl/sharedStrings.xml><?xml version="1.0" encoding="utf-8"?>
<sst xmlns="http://schemas.openxmlformats.org/spreadsheetml/2006/main" count="708" uniqueCount="322">
  <si>
    <t>Event</t>
  </si>
  <si>
    <t>1st Place</t>
  </si>
  <si>
    <t>2nd Place</t>
  </si>
  <si>
    <t>3rd Place</t>
  </si>
  <si>
    <t>4th Place</t>
  </si>
  <si>
    <t>5th Place</t>
  </si>
  <si>
    <t>3200 M Relay</t>
  </si>
  <si>
    <t>110 M Hurdles</t>
  </si>
  <si>
    <t>800 M Relay</t>
  </si>
  <si>
    <t>100 M Dash</t>
  </si>
  <si>
    <t>1600 M Run</t>
  </si>
  <si>
    <t>400 M Relay</t>
  </si>
  <si>
    <t>400 M Dash</t>
  </si>
  <si>
    <t>300 M Hurdles</t>
  </si>
  <si>
    <t>800 M Run</t>
  </si>
  <si>
    <t>200 M Dash</t>
  </si>
  <si>
    <t>3200 M Run</t>
  </si>
  <si>
    <t>1600 M Relay</t>
  </si>
  <si>
    <t>Shot Put</t>
  </si>
  <si>
    <t>Discus</t>
  </si>
  <si>
    <t>Long Jump</t>
  </si>
  <si>
    <t>High Jump</t>
  </si>
  <si>
    <t>Pole Vault</t>
  </si>
  <si>
    <t>ESC</t>
  </si>
  <si>
    <t>MQT</t>
  </si>
  <si>
    <t>SSM</t>
  </si>
  <si>
    <t xml:space="preserve">MEN </t>
  </si>
  <si>
    <t>3200MRelayEsc</t>
  </si>
  <si>
    <t>3200MRelayGlad</t>
  </si>
  <si>
    <t>3200MRelayGwin</t>
  </si>
  <si>
    <t>3200MRelayMQT</t>
  </si>
  <si>
    <t>3200MRelayMEN</t>
  </si>
  <si>
    <t>3200MRelaySSM</t>
  </si>
  <si>
    <t>110MHurdlesEsc</t>
  </si>
  <si>
    <t>110MHurdlesGlad</t>
  </si>
  <si>
    <t>110MHurdlesGwin</t>
  </si>
  <si>
    <t>110MHurdlesMQT</t>
  </si>
  <si>
    <t>110MHurdlesMEN</t>
  </si>
  <si>
    <t>110MHurdlesSSM</t>
  </si>
  <si>
    <t>100MDashEsc</t>
  </si>
  <si>
    <t>100MDashGlad</t>
  </si>
  <si>
    <t>100MDashGwin</t>
  </si>
  <si>
    <t>100MDashMQT</t>
  </si>
  <si>
    <t>100MDashMEN</t>
  </si>
  <si>
    <t>100MDashSSM</t>
  </si>
  <si>
    <t>800MRelayEsc</t>
  </si>
  <si>
    <t>800MRelayGlad</t>
  </si>
  <si>
    <t>800MRelayGwin</t>
  </si>
  <si>
    <t>800MRelayMQT</t>
  </si>
  <si>
    <t>800MRelayMEN</t>
  </si>
  <si>
    <t>800MRelaySSM</t>
  </si>
  <si>
    <t>400MRelayEsc</t>
  </si>
  <si>
    <t>400MRelayGlad</t>
  </si>
  <si>
    <t>400MRelayGwin</t>
  </si>
  <si>
    <t>400MRelayMQT</t>
  </si>
  <si>
    <t>400MRelayMEN</t>
  </si>
  <si>
    <t>400MRelaySSM</t>
  </si>
  <si>
    <t>400MDashEsc</t>
  </si>
  <si>
    <t>400MDashGlad</t>
  </si>
  <si>
    <t>400MDashGwin</t>
  </si>
  <si>
    <t>400MDashMQT</t>
  </si>
  <si>
    <t>400MDashMEN</t>
  </si>
  <si>
    <t>400MDashSSM</t>
  </si>
  <si>
    <t>300MHurdlesGlad</t>
  </si>
  <si>
    <t>300MHurdlesGwin</t>
  </si>
  <si>
    <t>300MHurdlesMQT</t>
  </si>
  <si>
    <t>300MHurdlesMEN</t>
  </si>
  <si>
    <t>300MHurdlesSSM</t>
  </si>
  <si>
    <t>300MHurdlesEsc</t>
  </si>
  <si>
    <t>800MRunEsc</t>
  </si>
  <si>
    <t>800MRunGlad</t>
  </si>
  <si>
    <t>800MRunGwin</t>
  </si>
  <si>
    <t>800MRunMQT</t>
  </si>
  <si>
    <t>800MRunMEN</t>
  </si>
  <si>
    <t>800MRunSSM</t>
  </si>
  <si>
    <t>200MDashEsc</t>
  </si>
  <si>
    <t>200MDashGlad</t>
  </si>
  <si>
    <t>200MDashGwin</t>
  </si>
  <si>
    <t>200MDashMQT</t>
  </si>
  <si>
    <t>200MDashMEN</t>
  </si>
  <si>
    <t>200MDashSSM</t>
  </si>
  <si>
    <t>3200MRunEsc</t>
  </si>
  <si>
    <t>3200MRunGlad</t>
  </si>
  <si>
    <t>3200MRunGwin</t>
  </si>
  <si>
    <t>3200MRunMQT</t>
  </si>
  <si>
    <t>3200MRunMEN</t>
  </si>
  <si>
    <t>3200MRunSSM</t>
  </si>
  <si>
    <t>1600MRelayEsc</t>
  </si>
  <si>
    <t>1600MRelayGlad</t>
  </si>
  <si>
    <t>1600MRelayGwin</t>
  </si>
  <si>
    <t>1600MRelayMQT</t>
  </si>
  <si>
    <t>1600MRelayMEN</t>
  </si>
  <si>
    <t>1600MRelaySSM</t>
  </si>
  <si>
    <t>ShotputEsc</t>
  </si>
  <si>
    <t>ShotputGlad</t>
  </si>
  <si>
    <t>ShotputGwin</t>
  </si>
  <si>
    <t>ShotputMQT</t>
  </si>
  <si>
    <t>ShotputMEN</t>
  </si>
  <si>
    <t>ShotputSSM</t>
  </si>
  <si>
    <t>DiscusEsc</t>
  </si>
  <si>
    <t>DiscusGlad</t>
  </si>
  <si>
    <t>DiscusGwin</t>
  </si>
  <si>
    <t>DiscusMQT</t>
  </si>
  <si>
    <t>DiscusMEN</t>
  </si>
  <si>
    <t>DiscusSSM</t>
  </si>
  <si>
    <t>LongJumpEsc</t>
  </si>
  <si>
    <t>LongJumpGlad</t>
  </si>
  <si>
    <t>LongJumpGwin</t>
  </si>
  <si>
    <t>LongJumpMQT</t>
  </si>
  <si>
    <t>LongJumpMEN</t>
  </si>
  <si>
    <t>LongJumpSSM</t>
  </si>
  <si>
    <t>HighJumpEsc</t>
  </si>
  <si>
    <t>HighJumpGlad</t>
  </si>
  <si>
    <t>HighJumpGwin</t>
  </si>
  <si>
    <t>HighJumpMQT</t>
  </si>
  <si>
    <t>HighJumpMEN</t>
  </si>
  <si>
    <t>HighJumpSSM</t>
  </si>
  <si>
    <t>PoleVaultEsc</t>
  </si>
  <si>
    <t>PoleVaultGlad</t>
  </si>
  <si>
    <t>PoleVaultGwin</t>
  </si>
  <si>
    <t>PoleVaultMQT</t>
  </si>
  <si>
    <t>PoleVaultMEN</t>
  </si>
  <si>
    <t>PoleVaultSSM</t>
  </si>
  <si>
    <t>GLAD</t>
  </si>
  <si>
    <t>1600MRunEsc</t>
  </si>
  <si>
    <t>1600MRunGlad</t>
  </si>
  <si>
    <t>1600MRunGwin</t>
  </si>
  <si>
    <t>1600MRunMQT</t>
  </si>
  <si>
    <t>1600MRunMEN</t>
  </si>
  <si>
    <t>1600MRunSSM</t>
  </si>
  <si>
    <t>Grand Totals</t>
  </si>
  <si>
    <t>Boys' Track Regionals - May 19, 2006</t>
  </si>
  <si>
    <t>Girls' Track Regionals - May 19, 2006</t>
  </si>
  <si>
    <t>Mqt</t>
  </si>
  <si>
    <t>Glad</t>
  </si>
  <si>
    <t>Esc</t>
  </si>
  <si>
    <t>Men</t>
  </si>
  <si>
    <t>Relay Results</t>
  </si>
  <si>
    <t>Marquette</t>
  </si>
  <si>
    <t>Dillion Johnston</t>
  </si>
  <si>
    <t>Jared Johnston</t>
  </si>
  <si>
    <t>Andrew Kramer</t>
  </si>
  <si>
    <t>Nick Klena</t>
  </si>
  <si>
    <t>Gladstone</t>
  </si>
  <si>
    <t>Escanaba</t>
  </si>
  <si>
    <t>Menominee</t>
  </si>
  <si>
    <t>Melissa LaPointe</t>
  </si>
  <si>
    <t>Camille Compton</t>
  </si>
  <si>
    <t>Sara Storm</t>
  </si>
  <si>
    <t>Lauren Reckker</t>
  </si>
  <si>
    <t>Regional Track Meet 5/19/06</t>
  </si>
  <si>
    <t>Cappeart, J</t>
  </si>
  <si>
    <t>Srutkowski, C</t>
  </si>
  <si>
    <t>Mankowski, M</t>
  </si>
  <si>
    <t>Smith, N</t>
  </si>
  <si>
    <t>Krause</t>
  </si>
  <si>
    <t>Anderson,Kali</t>
  </si>
  <si>
    <t>Roche, Jessica</t>
  </si>
  <si>
    <t>Mincheff</t>
  </si>
  <si>
    <t>Smith, Sara</t>
  </si>
  <si>
    <t>Miron</t>
  </si>
  <si>
    <t>Swan, Jessica</t>
  </si>
  <si>
    <t>4'10"</t>
  </si>
  <si>
    <t>Rusch, H</t>
  </si>
  <si>
    <t>4'8"</t>
  </si>
  <si>
    <t>Gimpel</t>
  </si>
  <si>
    <t>Harvey</t>
  </si>
  <si>
    <t>4'6"</t>
  </si>
  <si>
    <t>Erspamer, Al</t>
  </si>
  <si>
    <t>Bulson</t>
  </si>
  <si>
    <t>Frazer</t>
  </si>
  <si>
    <t>Skultety</t>
  </si>
  <si>
    <t>Wiles</t>
  </si>
  <si>
    <t>Knoch</t>
  </si>
  <si>
    <t>Shaver</t>
  </si>
  <si>
    <t>Noha</t>
  </si>
  <si>
    <t>Celestino</t>
  </si>
  <si>
    <t>Balbierz, B</t>
  </si>
  <si>
    <t>McLeod</t>
  </si>
  <si>
    <t>Green</t>
  </si>
  <si>
    <t>Hayes</t>
  </si>
  <si>
    <t>White</t>
  </si>
  <si>
    <t>LaPointe</t>
  </si>
  <si>
    <t>McLeod, Mary</t>
  </si>
  <si>
    <t>34' 1 3/4"</t>
  </si>
  <si>
    <t>32' 7"</t>
  </si>
  <si>
    <t>31' 1"</t>
  </si>
  <si>
    <t>31' 3/4"</t>
  </si>
  <si>
    <t>30' 10 3/4"</t>
  </si>
  <si>
    <t>Lauscher</t>
  </si>
  <si>
    <t>Barley</t>
  </si>
  <si>
    <t>Lung</t>
  </si>
  <si>
    <t>Woods</t>
  </si>
  <si>
    <t>Voris, Shaun</t>
  </si>
  <si>
    <t>131'9"</t>
  </si>
  <si>
    <t>127'8"</t>
  </si>
  <si>
    <t>122'</t>
  </si>
  <si>
    <t>110'5"</t>
  </si>
  <si>
    <t>109'3"</t>
  </si>
  <si>
    <t>Alyssa Erspamer</t>
  </si>
  <si>
    <t>Jessica Trotochaud</t>
  </si>
  <si>
    <t>Britnee Balbierz</t>
  </si>
  <si>
    <t>Catherine Angeli</t>
  </si>
  <si>
    <t>Marquette    * New School Record</t>
  </si>
  <si>
    <t>Ideas:</t>
  </si>
  <si>
    <t>Flags for Exchange Judges</t>
  </si>
  <si>
    <t>FAT</t>
  </si>
  <si>
    <t>Camera</t>
  </si>
  <si>
    <t>Small Laser Printer</t>
  </si>
  <si>
    <t>Walkie Talkies</t>
  </si>
  <si>
    <t>James Cappeart</t>
  </si>
  <si>
    <t>Andy Knock</t>
  </si>
  <si>
    <t>Charlie Stafford</t>
  </si>
  <si>
    <t>Steve Therrian</t>
  </si>
  <si>
    <t>Bennetts, Jean</t>
  </si>
  <si>
    <t>Millimaki</t>
  </si>
  <si>
    <t>Sheffer</t>
  </si>
  <si>
    <t>Baril</t>
  </si>
  <si>
    <t>Beversluis</t>
  </si>
  <si>
    <t>Johnston, J.</t>
  </si>
  <si>
    <t>Klena</t>
  </si>
  <si>
    <t>Isaacson</t>
  </si>
  <si>
    <t>Bennette</t>
  </si>
  <si>
    <t>Olesak</t>
  </si>
  <si>
    <t>Jordan Noah</t>
  </si>
  <si>
    <t>Ethan Shaves</t>
  </si>
  <si>
    <t>Rich Barbeau</t>
  </si>
  <si>
    <t>Andy Oczus</t>
  </si>
  <si>
    <t>Marq</t>
  </si>
  <si>
    <t>Shann, Wrindy</t>
  </si>
  <si>
    <t>Bennetts</t>
  </si>
  <si>
    <t>Jacques</t>
  </si>
  <si>
    <t>Moran</t>
  </si>
  <si>
    <t>9'0"</t>
  </si>
  <si>
    <t>8'6"</t>
  </si>
  <si>
    <t>8'0"</t>
  </si>
  <si>
    <t>Therrian</t>
  </si>
  <si>
    <t>Wiles, Justin</t>
  </si>
  <si>
    <t>Stafford</t>
  </si>
  <si>
    <t>Angeli, Catherine</t>
  </si>
  <si>
    <t>Trotochaud</t>
  </si>
  <si>
    <t>Acker</t>
  </si>
  <si>
    <t>Lavscher</t>
  </si>
  <si>
    <t>Gagnon</t>
  </si>
  <si>
    <t>Esc--DNF</t>
  </si>
  <si>
    <t>Gilbert</t>
  </si>
  <si>
    <t>46' 10 1/2"</t>
  </si>
  <si>
    <t>44' 4 1/2"</t>
  </si>
  <si>
    <t>44'3 3/4"</t>
  </si>
  <si>
    <t>42'10"</t>
  </si>
  <si>
    <t>42'5"</t>
  </si>
  <si>
    <t>Stephanie Day</t>
  </si>
  <si>
    <t>Emily Bulson</t>
  </si>
  <si>
    <t>Ashley Arbic</t>
  </si>
  <si>
    <t>Erica Grean</t>
  </si>
  <si>
    <t>DNF</t>
  </si>
  <si>
    <t>Wiles, J</t>
  </si>
  <si>
    <t>Potes</t>
  </si>
  <si>
    <t>VanEffen</t>
  </si>
  <si>
    <t>Coyne</t>
  </si>
  <si>
    <t>19' 1 1/2"</t>
  </si>
  <si>
    <t>18'8"</t>
  </si>
  <si>
    <t>18'3 3/4"</t>
  </si>
  <si>
    <t>17'11"</t>
  </si>
  <si>
    <t>Mankowski</t>
  </si>
  <si>
    <t>Danhoff</t>
  </si>
  <si>
    <t>Williams</t>
  </si>
  <si>
    <t>Thompson</t>
  </si>
  <si>
    <t>DeShambo</t>
  </si>
  <si>
    <t>Anthony</t>
  </si>
  <si>
    <t>Smith</t>
  </si>
  <si>
    <t>Reckker</t>
  </si>
  <si>
    <t>Fegan</t>
  </si>
  <si>
    <t>21' 5"</t>
  </si>
  <si>
    <t>Johnston, D.</t>
  </si>
  <si>
    <t>Johnston, J</t>
  </si>
  <si>
    <t>Klena, N</t>
  </si>
  <si>
    <t>Gage</t>
  </si>
  <si>
    <t>Nyenhuis</t>
  </si>
  <si>
    <t>Mason, Julie</t>
  </si>
  <si>
    <t>Anderla</t>
  </si>
  <si>
    <t>103'8"</t>
  </si>
  <si>
    <t>101'7"</t>
  </si>
  <si>
    <t>100'0"</t>
  </si>
  <si>
    <t>90'1"</t>
  </si>
  <si>
    <t>80'9"</t>
  </si>
  <si>
    <t>Rogers</t>
  </si>
  <si>
    <t>Nancarrow</t>
  </si>
  <si>
    <t>25.82*</t>
  </si>
  <si>
    <t>New school Records:</t>
  </si>
  <si>
    <t>1) 800 Relay-Girls</t>
  </si>
  <si>
    <t>2) Angeli: 200 Dash</t>
  </si>
  <si>
    <t>Kolenda</t>
  </si>
  <si>
    <t>Karkkainen</t>
  </si>
  <si>
    <t>Gerig</t>
  </si>
  <si>
    <t>Warsten</t>
  </si>
  <si>
    <t>14'6"</t>
  </si>
  <si>
    <t>14'3"</t>
  </si>
  <si>
    <t>14' 2 1/4"</t>
  </si>
  <si>
    <t>14' 3/4"</t>
  </si>
  <si>
    <t>14' 1/4"</t>
  </si>
  <si>
    <t>Klena, Nik</t>
  </si>
  <si>
    <t>Demay</t>
  </si>
  <si>
    <t>Chipman</t>
  </si>
  <si>
    <t>Young, Brett</t>
  </si>
  <si>
    <t>Klim</t>
  </si>
  <si>
    <t>Carlson</t>
  </si>
  <si>
    <t>13'0"</t>
  </si>
  <si>
    <t>11'6"</t>
  </si>
  <si>
    <t>10'6"</t>
  </si>
  <si>
    <t>Baril, Travis</t>
  </si>
  <si>
    <t>Gilbertson</t>
  </si>
  <si>
    <t>Skradski</t>
  </si>
  <si>
    <t>Sargent</t>
  </si>
  <si>
    <t>6'4"</t>
  </si>
  <si>
    <t>5'10"</t>
  </si>
  <si>
    <t>5'8"</t>
  </si>
  <si>
    <t>Eisenberger</t>
  </si>
  <si>
    <t>Storm</t>
  </si>
  <si>
    <t>Tauzer</t>
  </si>
  <si>
    <t>James Cappaert</t>
  </si>
  <si>
    <t>Joe Mileski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</si>
</sst>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sz val="10"/>
      <color indexed="4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5" fillId="2" borderId="2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5" fillId="3" borderId="2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2" borderId="17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center"/>
    </xf>
    <xf numFmtId="47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47" fontId="5" fillId="3" borderId="2" xfId="0" applyNumberFormat="1" applyFont="1" applyFill="1" applyBorder="1" applyAlignment="1" applyProtection="1">
      <alignment horizontal="center"/>
      <protection locked="0"/>
    </xf>
    <xf numFmtId="47" fontId="5" fillId="2" borderId="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X53"/>
  <sheetViews>
    <sheetView tabSelected="1" workbookViewId="0" topLeftCell="A30">
      <selection activeCell="U48" sqref="A1:X48"/>
    </sheetView>
  </sheetViews>
  <sheetFormatPr defaultColWidth="9.140625" defaultRowHeight="12.75"/>
  <cols>
    <col min="1" max="1" width="13.140625" style="51" bestFit="1" customWidth="1"/>
    <col min="2" max="3" width="13.00390625" style="51" customWidth="1"/>
    <col min="4" max="4" width="12.7109375" style="51" customWidth="1"/>
    <col min="5" max="5" width="12.00390625" style="51" customWidth="1"/>
    <col min="6" max="6" width="12.140625" style="51" customWidth="1"/>
    <col min="7" max="7" width="4.421875" style="51" customWidth="1"/>
    <col min="8" max="9" width="3.7109375" style="51" customWidth="1"/>
    <col min="10" max="10" width="2.28125" style="51" customWidth="1"/>
    <col min="11" max="11" width="3.7109375" style="51" hidden="1" customWidth="1"/>
    <col min="12" max="12" width="4.421875" style="51" customWidth="1"/>
    <col min="13" max="13" width="3.7109375" style="51" customWidth="1"/>
    <col min="14" max="14" width="2.421875" style="51" customWidth="1"/>
    <col min="15" max="16" width="3.7109375" style="51" customWidth="1"/>
    <col min="17" max="17" width="2.57421875" style="51" customWidth="1"/>
    <col min="18" max="19" width="3.7109375" style="51" customWidth="1"/>
    <col min="20" max="20" width="2.421875" style="51" customWidth="1"/>
    <col min="21" max="21" width="3.7109375" style="51" customWidth="1"/>
    <col min="22" max="22" width="4.140625" style="51" customWidth="1"/>
    <col min="23" max="16384" width="9.140625" style="3" customWidth="1"/>
  </cols>
  <sheetData>
    <row r="1" spans="1:24" ht="15">
      <c r="A1" s="111" t="s">
        <v>132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2" spans="1:7" ht="12.75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/>
    </row>
    <row r="3" spans="2:22" ht="18" customHeight="1" thickBot="1">
      <c r="B3" s="52">
        <v>5</v>
      </c>
      <c r="C3" s="52">
        <v>3</v>
      </c>
      <c r="D3" s="52">
        <v>2</v>
      </c>
      <c r="E3" s="52">
        <v>1</v>
      </c>
      <c r="F3" s="52">
        <v>0</v>
      </c>
      <c r="G3" s="52"/>
      <c r="H3" s="112" t="s">
        <v>23</v>
      </c>
      <c r="I3" s="112"/>
      <c r="J3" s="54"/>
      <c r="K3" s="53"/>
      <c r="L3" s="115" t="s">
        <v>123</v>
      </c>
      <c r="M3" s="115"/>
      <c r="N3" s="54"/>
      <c r="O3" s="112" t="s">
        <v>24</v>
      </c>
      <c r="P3" s="112"/>
      <c r="Q3" s="54"/>
      <c r="R3" s="112" t="s">
        <v>26</v>
      </c>
      <c r="S3" s="112"/>
      <c r="T3" s="54"/>
      <c r="U3" s="112" t="s">
        <v>25</v>
      </c>
      <c r="V3" s="112"/>
    </row>
    <row r="4" spans="1:22" s="4" customFormat="1" ht="12" customHeight="1">
      <c r="A4" s="98" t="s">
        <v>6</v>
      </c>
      <c r="B4" s="55" t="s">
        <v>133</v>
      </c>
      <c r="C4" s="55" t="s">
        <v>25</v>
      </c>
      <c r="D4" s="55" t="s">
        <v>135</v>
      </c>
      <c r="E4" s="55" t="s">
        <v>134</v>
      </c>
      <c r="F4" s="55" t="s">
        <v>136</v>
      </c>
      <c r="G4" s="56"/>
      <c r="H4" s="57">
        <f>BTS!A6</f>
        <v>2</v>
      </c>
      <c r="I4" s="58">
        <f>SUM(H4)</f>
        <v>2</v>
      </c>
      <c r="J4" s="59"/>
      <c r="K4" s="60"/>
      <c r="L4" s="61">
        <f>BTS!B6</f>
        <v>1</v>
      </c>
      <c r="M4" s="62">
        <f>SUM(L4)</f>
        <v>1</v>
      </c>
      <c r="N4" s="59"/>
      <c r="O4" s="61">
        <f>BTS!D6</f>
        <v>5</v>
      </c>
      <c r="P4" s="58">
        <f>SUM(O4)</f>
        <v>5</v>
      </c>
      <c r="Q4" s="59"/>
      <c r="R4" s="61">
        <f>BTS!E6</f>
        <v>0</v>
      </c>
      <c r="S4" s="58">
        <f>SUM(R4)</f>
        <v>0</v>
      </c>
      <c r="T4" s="59"/>
      <c r="U4" s="61">
        <f>BTS!F6</f>
        <v>3</v>
      </c>
      <c r="V4" s="58">
        <f>SUM(U4)</f>
        <v>3</v>
      </c>
    </row>
    <row r="5" spans="1:22" s="4" customFormat="1" ht="12" customHeight="1">
      <c r="A5" s="98" t="s">
        <v>7</v>
      </c>
      <c r="B5" s="63" t="s">
        <v>135</v>
      </c>
      <c r="C5" s="63" t="s">
        <v>133</v>
      </c>
      <c r="D5" s="63" t="s">
        <v>133</v>
      </c>
      <c r="E5" s="63" t="s">
        <v>136</v>
      </c>
      <c r="F5" s="63" t="s">
        <v>134</v>
      </c>
      <c r="G5" s="64"/>
      <c r="H5" s="65">
        <f>BTS!A12</f>
        <v>5</v>
      </c>
      <c r="I5" s="66">
        <f>SUM(H5+I4)</f>
        <v>7</v>
      </c>
      <c r="J5" s="60"/>
      <c r="K5" s="67"/>
      <c r="L5" s="65">
        <f>BTS!B12</f>
        <v>0</v>
      </c>
      <c r="M5" s="68">
        <f>SUM(L5+M4)</f>
        <v>1</v>
      </c>
      <c r="N5" s="60"/>
      <c r="O5" s="65">
        <f>BTS!D12</f>
        <v>5</v>
      </c>
      <c r="P5" s="66">
        <f>SUM(O5+P4)</f>
        <v>10</v>
      </c>
      <c r="Q5" s="60"/>
      <c r="R5" s="65">
        <f>BTS!E12</f>
        <v>1</v>
      </c>
      <c r="S5" s="66">
        <f>SUM(R5+S4)</f>
        <v>1</v>
      </c>
      <c r="T5" s="60"/>
      <c r="U5" s="65">
        <f>BTS!F12</f>
        <v>0</v>
      </c>
      <c r="V5" s="66">
        <f>SUM(U5+V4)</f>
        <v>3</v>
      </c>
    </row>
    <row r="6" spans="1:22" s="5" customFormat="1" ht="10.5" customHeight="1">
      <c r="A6" s="99"/>
      <c r="B6" s="70" t="s">
        <v>156</v>
      </c>
      <c r="C6" s="70" t="s">
        <v>157</v>
      </c>
      <c r="D6" s="70" t="s">
        <v>158</v>
      </c>
      <c r="E6" s="70" t="s">
        <v>159</v>
      </c>
      <c r="F6" s="70" t="s">
        <v>160</v>
      </c>
      <c r="G6" s="71"/>
      <c r="H6" s="72"/>
      <c r="I6" s="73"/>
      <c r="J6" s="74"/>
      <c r="K6" s="74"/>
      <c r="L6" s="72"/>
      <c r="M6" s="75"/>
      <c r="N6" s="74"/>
      <c r="O6" s="72"/>
      <c r="P6" s="73"/>
      <c r="Q6" s="74"/>
      <c r="R6" s="72"/>
      <c r="S6" s="73"/>
      <c r="T6" s="74"/>
      <c r="U6" s="72"/>
      <c r="V6" s="73"/>
    </row>
    <row r="7" spans="1:22" s="5" customFormat="1" ht="10.5" customHeight="1">
      <c r="A7" s="99"/>
      <c r="B7" s="70">
        <v>16.66</v>
      </c>
      <c r="C7" s="70">
        <v>16.87</v>
      </c>
      <c r="D7" s="70">
        <v>17.16</v>
      </c>
      <c r="E7" s="70">
        <v>17.18</v>
      </c>
      <c r="F7" s="70">
        <v>17.49</v>
      </c>
      <c r="G7" s="71"/>
      <c r="H7" s="72"/>
      <c r="I7" s="73"/>
      <c r="J7" s="74"/>
      <c r="K7" s="74"/>
      <c r="L7" s="72"/>
      <c r="M7" s="75"/>
      <c r="N7" s="74"/>
      <c r="O7" s="72"/>
      <c r="P7" s="73"/>
      <c r="Q7" s="74"/>
      <c r="R7" s="72"/>
      <c r="S7" s="73"/>
      <c r="T7" s="74"/>
      <c r="U7" s="72"/>
      <c r="V7" s="73"/>
    </row>
    <row r="8" spans="1:22" s="4" customFormat="1" ht="12" customHeight="1">
      <c r="A8" s="98" t="s">
        <v>9</v>
      </c>
      <c r="B8" s="63" t="s">
        <v>133</v>
      </c>
      <c r="C8" s="63" t="s">
        <v>133</v>
      </c>
      <c r="D8" s="63" t="s">
        <v>25</v>
      </c>
      <c r="E8" s="63" t="s">
        <v>134</v>
      </c>
      <c r="F8" s="63" t="s">
        <v>134</v>
      </c>
      <c r="G8" s="64"/>
      <c r="H8" s="65">
        <f>BTS!A18</f>
        <v>0</v>
      </c>
      <c r="I8" s="66">
        <f>SUM(H8+I5)</f>
        <v>7</v>
      </c>
      <c r="J8" s="67"/>
      <c r="K8" s="67"/>
      <c r="L8" s="65">
        <f>BTS!B18</f>
        <v>1</v>
      </c>
      <c r="M8" s="68">
        <f>SUM(L8+M5)</f>
        <v>2</v>
      </c>
      <c r="N8" s="67"/>
      <c r="O8" s="65">
        <f>BTS!D18</f>
        <v>8</v>
      </c>
      <c r="P8" s="66">
        <f>SUM(O8+P5)</f>
        <v>18</v>
      </c>
      <c r="Q8" s="67"/>
      <c r="R8" s="65">
        <f>BTS!E18</f>
        <v>0</v>
      </c>
      <c r="S8" s="66">
        <f>SUM(R8+S5)</f>
        <v>1</v>
      </c>
      <c r="T8" s="67"/>
      <c r="U8" s="65">
        <f>BTS!F18</f>
        <v>2</v>
      </c>
      <c r="V8" s="66">
        <f>SUM(U8+V5)</f>
        <v>5</v>
      </c>
    </row>
    <row r="9" spans="1:22" s="5" customFormat="1" ht="10.5" customHeight="1">
      <c r="A9" s="99"/>
      <c r="B9" s="70" t="s">
        <v>168</v>
      </c>
      <c r="C9" s="70" t="s">
        <v>177</v>
      </c>
      <c r="D9" s="70" t="s">
        <v>169</v>
      </c>
      <c r="E9" s="70" t="s">
        <v>170</v>
      </c>
      <c r="F9" s="70" t="s">
        <v>171</v>
      </c>
      <c r="G9" s="71"/>
      <c r="H9" s="72"/>
      <c r="I9" s="73"/>
      <c r="J9" s="74"/>
      <c r="K9" s="74"/>
      <c r="L9" s="72"/>
      <c r="M9" s="75"/>
      <c r="N9" s="74"/>
      <c r="O9" s="72"/>
      <c r="P9" s="73"/>
      <c r="Q9" s="74"/>
      <c r="R9" s="72"/>
      <c r="S9" s="73"/>
      <c r="T9" s="74"/>
      <c r="U9" s="72"/>
      <c r="V9" s="73"/>
    </row>
    <row r="10" spans="1:22" s="5" customFormat="1" ht="10.5" customHeight="1">
      <c r="A10" s="99"/>
      <c r="B10" s="70">
        <v>12.69</v>
      </c>
      <c r="C10" s="70">
        <v>12.97</v>
      </c>
      <c r="D10" s="70">
        <v>12.99</v>
      </c>
      <c r="E10" s="70">
        <v>13</v>
      </c>
      <c r="F10" s="70">
        <v>13.06</v>
      </c>
      <c r="G10" s="71"/>
      <c r="H10" s="72"/>
      <c r="I10" s="73"/>
      <c r="J10" s="74"/>
      <c r="K10" s="74"/>
      <c r="L10" s="72"/>
      <c r="M10" s="75"/>
      <c r="N10" s="74"/>
      <c r="O10" s="72"/>
      <c r="P10" s="73"/>
      <c r="Q10" s="74"/>
      <c r="R10" s="72"/>
      <c r="S10" s="73"/>
      <c r="T10" s="74"/>
      <c r="U10" s="72"/>
      <c r="V10" s="73"/>
    </row>
    <row r="11" spans="1:22" s="4" customFormat="1" ht="12" customHeight="1">
      <c r="A11" s="98" t="s">
        <v>8</v>
      </c>
      <c r="B11" s="63" t="s">
        <v>133</v>
      </c>
      <c r="C11" s="63" t="s">
        <v>25</v>
      </c>
      <c r="D11" s="63" t="s">
        <v>136</v>
      </c>
      <c r="E11" s="63" t="s">
        <v>135</v>
      </c>
      <c r="F11" s="63" t="s">
        <v>134</v>
      </c>
      <c r="G11" s="64"/>
      <c r="H11" s="65">
        <v>1</v>
      </c>
      <c r="I11" s="66">
        <f>SUM(H11+I8)</f>
        <v>8</v>
      </c>
      <c r="J11" s="67"/>
      <c r="K11" s="67"/>
      <c r="L11" s="65">
        <f>BTS!B24</f>
        <v>0</v>
      </c>
      <c r="M11" s="68">
        <f>SUM(L11+M8)</f>
        <v>2</v>
      </c>
      <c r="N11" s="67"/>
      <c r="O11" s="65">
        <v>5</v>
      </c>
      <c r="P11" s="66">
        <f>SUM(O11+P8)</f>
        <v>23</v>
      </c>
      <c r="Q11" s="67"/>
      <c r="R11" s="65">
        <v>2</v>
      </c>
      <c r="S11" s="66">
        <f>SUM(R11+S8)</f>
        <v>3</v>
      </c>
      <c r="T11" s="67"/>
      <c r="U11" s="65">
        <v>3</v>
      </c>
      <c r="V11" s="66">
        <f>SUM(U11+V8)</f>
        <v>8</v>
      </c>
    </row>
    <row r="12" spans="1:22" s="4" customFormat="1" ht="12" customHeight="1">
      <c r="A12" s="98" t="s">
        <v>10</v>
      </c>
      <c r="B12" s="63" t="s">
        <v>135</v>
      </c>
      <c r="C12" s="63" t="s">
        <v>133</v>
      </c>
      <c r="D12" s="63" t="s">
        <v>134</v>
      </c>
      <c r="E12" s="63" t="s">
        <v>25</v>
      </c>
      <c r="F12" s="63" t="s">
        <v>135</v>
      </c>
      <c r="G12" s="64"/>
      <c r="H12" s="65">
        <v>5</v>
      </c>
      <c r="I12" s="66">
        <f>SUM(H12+I11)</f>
        <v>13</v>
      </c>
      <c r="J12" s="67"/>
      <c r="K12" s="67"/>
      <c r="L12" s="65">
        <v>2</v>
      </c>
      <c r="M12" s="68">
        <f>SUM(L12+M11)</f>
        <v>4</v>
      </c>
      <c r="N12" s="67"/>
      <c r="O12" s="65">
        <f>BTS!D102</f>
        <v>3</v>
      </c>
      <c r="P12" s="66">
        <f>SUM(O12+P11)</f>
        <v>26</v>
      </c>
      <c r="Q12" s="67"/>
      <c r="R12" s="65">
        <f>BTS!E102</f>
        <v>0</v>
      </c>
      <c r="S12" s="66">
        <f>SUM(R12+S11)</f>
        <v>3</v>
      </c>
      <c r="T12" s="67"/>
      <c r="U12" s="65">
        <v>1</v>
      </c>
      <c r="V12" s="66">
        <f>SUM(U12+V11)</f>
        <v>9</v>
      </c>
    </row>
    <row r="13" spans="1:22" s="5" customFormat="1" ht="10.5" customHeight="1">
      <c r="A13" s="99"/>
      <c r="B13" s="70" t="s">
        <v>214</v>
      </c>
      <c r="C13" s="70" t="s">
        <v>215</v>
      </c>
      <c r="D13" s="70" t="s">
        <v>216</v>
      </c>
      <c r="E13" s="70" t="s">
        <v>217</v>
      </c>
      <c r="F13" s="70" t="s">
        <v>218</v>
      </c>
      <c r="G13" s="71"/>
      <c r="H13" s="72"/>
      <c r="I13" s="75"/>
      <c r="J13" s="74"/>
      <c r="K13" s="74"/>
      <c r="L13" s="72"/>
      <c r="M13" s="75"/>
      <c r="N13" s="74"/>
      <c r="O13" s="72"/>
      <c r="P13" s="73"/>
      <c r="Q13" s="74"/>
      <c r="R13" s="72"/>
      <c r="S13" s="73"/>
      <c r="T13" s="74"/>
      <c r="U13" s="72"/>
      <c r="V13" s="73"/>
    </row>
    <row r="14" spans="1:22" s="5" customFormat="1" ht="10.5" customHeight="1">
      <c r="A14" s="99"/>
      <c r="B14" s="108">
        <v>0.003925694444444444</v>
      </c>
      <c r="C14" s="108">
        <v>0.003974884259259259</v>
      </c>
      <c r="D14" s="108">
        <v>0.004060416666666666</v>
      </c>
      <c r="E14" s="108">
        <v>0.004070833333333333</v>
      </c>
      <c r="F14" s="108">
        <v>0.004081712962962963</v>
      </c>
      <c r="G14" s="71"/>
      <c r="H14" s="72"/>
      <c r="I14" s="75"/>
      <c r="J14" s="74"/>
      <c r="K14" s="74"/>
      <c r="L14" s="72"/>
      <c r="M14" s="75"/>
      <c r="N14" s="74"/>
      <c r="O14" s="72"/>
      <c r="P14" s="73"/>
      <c r="Q14" s="74"/>
      <c r="R14" s="72"/>
      <c r="S14" s="73"/>
      <c r="T14" s="74"/>
      <c r="U14" s="72"/>
      <c r="V14" s="73"/>
    </row>
    <row r="15" spans="1:22" s="4" customFormat="1" ht="12" customHeight="1">
      <c r="A15" s="98" t="s">
        <v>11</v>
      </c>
      <c r="B15" s="63" t="s">
        <v>25</v>
      </c>
      <c r="C15" s="63" t="s">
        <v>145</v>
      </c>
      <c r="D15" s="63" t="s">
        <v>228</v>
      </c>
      <c r="E15" s="70" t="s">
        <v>134</v>
      </c>
      <c r="F15" s="63" t="s">
        <v>244</v>
      </c>
      <c r="G15" s="64"/>
      <c r="H15" s="65">
        <f>BTS!A30</f>
        <v>0</v>
      </c>
      <c r="I15" s="68">
        <f>SUM(H15+I12)</f>
        <v>13</v>
      </c>
      <c r="J15" s="67"/>
      <c r="K15" s="67"/>
      <c r="L15" s="65">
        <f>BTS!B30</f>
        <v>1</v>
      </c>
      <c r="M15" s="68">
        <f>SUM(L15+M12)</f>
        <v>5</v>
      </c>
      <c r="N15" s="67"/>
      <c r="O15" s="65">
        <v>2</v>
      </c>
      <c r="P15" s="66">
        <f>SUM(O15+P12)</f>
        <v>28</v>
      </c>
      <c r="Q15" s="67"/>
      <c r="R15" s="65">
        <v>3</v>
      </c>
      <c r="S15" s="66">
        <f>SUM(R15+S12)</f>
        <v>6</v>
      </c>
      <c r="T15" s="67"/>
      <c r="U15" s="65">
        <v>5</v>
      </c>
      <c r="V15" s="66">
        <f>SUM(U15+V12)</f>
        <v>14</v>
      </c>
    </row>
    <row r="16" spans="1:22" s="4" customFormat="1" ht="12" customHeight="1">
      <c r="A16" s="98" t="s">
        <v>12</v>
      </c>
      <c r="B16" s="63" t="s">
        <v>133</v>
      </c>
      <c r="C16" s="63" t="s">
        <v>133</v>
      </c>
      <c r="D16" s="63" t="s">
        <v>135</v>
      </c>
      <c r="E16" s="70" t="s">
        <v>134</v>
      </c>
      <c r="F16" s="63" t="s">
        <v>133</v>
      </c>
      <c r="G16" s="64"/>
      <c r="H16" s="65">
        <v>2</v>
      </c>
      <c r="I16" s="66">
        <f>SUM(H16+I15)</f>
        <v>15</v>
      </c>
      <c r="J16" s="67"/>
      <c r="K16" s="67"/>
      <c r="L16" s="65">
        <f>BTS!B36</f>
        <v>1</v>
      </c>
      <c r="M16" s="68">
        <f>SUM(L16+M15)</f>
        <v>6</v>
      </c>
      <c r="N16" s="67"/>
      <c r="O16" s="65">
        <v>8</v>
      </c>
      <c r="P16" s="66">
        <f>SUM(O16+P15)</f>
        <v>36</v>
      </c>
      <c r="Q16" s="67"/>
      <c r="R16" s="65">
        <f>BTS!E36</f>
        <v>0</v>
      </c>
      <c r="S16" s="66">
        <f>SUM(R16+S15)</f>
        <v>6</v>
      </c>
      <c r="T16" s="67"/>
      <c r="U16" s="65">
        <f>BTS!F36</f>
        <v>0</v>
      </c>
      <c r="V16" s="66">
        <f>SUM(U16+V15)</f>
        <v>14</v>
      </c>
    </row>
    <row r="17" spans="1:22" s="5" customFormat="1" ht="10.5" customHeight="1">
      <c r="A17" s="99"/>
      <c r="B17" s="70" t="s">
        <v>239</v>
      </c>
      <c r="C17" s="70" t="s">
        <v>240</v>
      </c>
      <c r="D17" s="70" t="s">
        <v>241</v>
      </c>
      <c r="E17" s="70" t="s">
        <v>171</v>
      </c>
      <c r="F17" s="70" t="s">
        <v>182</v>
      </c>
      <c r="G17" s="71"/>
      <c r="H17" s="72"/>
      <c r="I17" s="73"/>
      <c r="J17" s="74"/>
      <c r="K17" s="74"/>
      <c r="L17" s="72"/>
      <c r="M17" s="75"/>
      <c r="N17" s="74"/>
      <c r="O17" s="72"/>
      <c r="P17" s="73"/>
      <c r="Q17" s="74"/>
      <c r="R17" s="72"/>
      <c r="S17" s="73"/>
      <c r="T17" s="74"/>
      <c r="U17" s="72"/>
      <c r="V17" s="73"/>
    </row>
    <row r="18" spans="1:22" s="5" customFormat="1" ht="10.5" customHeight="1">
      <c r="A18" s="99"/>
      <c r="B18" s="108">
        <v>0.0007027777777777778</v>
      </c>
      <c r="C18" s="108">
        <v>0.0007158564814814814</v>
      </c>
      <c r="D18" s="108">
        <v>0.0007270833333333334</v>
      </c>
      <c r="E18" s="108">
        <v>0.0007297453703703703</v>
      </c>
      <c r="F18" s="108">
        <v>0.0007606481481481482</v>
      </c>
      <c r="G18" s="71"/>
      <c r="H18" s="72"/>
      <c r="I18" s="73"/>
      <c r="J18" s="74"/>
      <c r="K18" s="74"/>
      <c r="L18" s="72"/>
      <c r="M18" s="75"/>
      <c r="N18" s="74"/>
      <c r="O18" s="72"/>
      <c r="P18" s="73"/>
      <c r="Q18" s="74"/>
      <c r="R18" s="72"/>
      <c r="S18" s="73"/>
      <c r="T18" s="74"/>
      <c r="U18" s="72"/>
      <c r="V18" s="73"/>
    </row>
    <row r="19" spans="1:22" s="4" customFormat="1" ht="12" customHeight="1">
      <c r="A19" s="98" t="s">
        <v>13</v>
      </c>
      <c r="B19" s="63" t="s">
        <v>135</v>
      </c>
      <c r="C19" s="63" t="s">
        <v>133</v>
      </c>
      <c r="D19" s="63" t="s">
        <v>135</v>
      </c>
      <c r="E19" s="70" t="s">
        <v>135</v>
      </c>
      <c r="F19" s="63" t="s">
        <v>136</v>
      </c>
      <c r="G19" s="64"/>
      <c r="H19" s="65">
        <v>8</v>
      </c>
      <c r="I19" s="66">
        <f>SUM(H19+I16)</f>
        <v>23</v>
      </c>
      <c r="J19" s="67"/>
      <c r="K19" s="67"/>
      <c r="L19" s="65">
        <f>BTS!B42</f>
        <v>0</v>
      </c>
      <c r="M19" s="68">
        <f>SUM(L19+M16)</f>
        <v>6</v>
      </c>
      <c r="N19" s="67"/>
      <c r="O19" s="65">
        <v>3</v>
      </c>
      <c r="P19" s="66">
        <f>SUM(O19+P16)</f>
        <v>39</v>
      </c>
      <c r="Q19" s="67"/>
      <c r="R19" s="65">
        <f>BTS!E42</f>
        <v>0</v>
      </c>
      <c r="S19" s="66">
        <f>SUM(R19+S16)</f>
        <v>6</v>
      </c>
      <c r="T19" s="67"/>
      <c r="U19" s="65">
        <f>BTS!K42</f>
        <v>0</v>
      </c>
      <c r="V19" s="66">
        <f>SUM(U19+V16)</f>
        <v>14</v>
      </c>
    </row>
    <row r="20" spans="1:22" s="5" customFormat="1" ht="10.5" customHeight="1">
      <c r="A20" s="99"/>
      <c r="B20" s="63" t="s">
        <v>156</v>
      </c>
      <c r="C20" s="63" t="s">
        <v>267</v>
      </c>
      <c r="D20" s="63" t="s">
        <v>268</v>
      </c>
      <c r="E20" s="70" t="s">
        <v>269</v>
      </c>
      <c r="F20" s="63" t="s">
        <v>270</v>
      </c>
      <c r="G20" s="71"/>
      <c r="H20" s="72"/>
      <c r="I20" s="73"/>
      <c r="J20" s="74"/>
      <c r="K20" s="74"/>
      <c r="L20" s="72"/>
      <c r="M20" s="75"/>
      <c r="N20" s="74"/>
      <c r="O20" s="72"/>
      <c r="P20" s="73"/>
      <c r="Q20" s="74"/>
      <c r="R20" s="72"/>
      <c r="S20" s="73"/>
      <c r="T20" s="74"/>
      <c r="U20" s="72"/>
      <c r="V20" s="73"/>
    </row>
    <row r="21" spans="1:22" s="5" customFormat="1" ht="10.5" customHeight="1">
      <c r="A21" s="99"/>
      <c r="B21" s="70">
        <v>49.47</v>
      </c>
      <c r="C21" s="70">
        <v>50.66</v>
      </c>
      <c r="D21" s="70">
        <v>51.06</v>
      </c>
      <c r="E21" s="70">
        <v>51.25</v>
      </c>
      <c r="F21" s="70">
        <v>52.52</v>
      </c>
      <c r="G21" s="71"/>
      <c r="H21" s="72"/>
      <c r="I21" s="73"/>
      <c r="J21" s="74"/>
      <c r="K21" s="74"/>
      <c r="L21" s="72"/>
      <c r="M21" s="75"/>
      <c r="N21" s="74"/>
      <c r="O21" s="72"/>
      <c r="P21" s="73"/>
      <c r="Q21" s="74"/>
      <c r="R21" s="72"/>
      <c r="S21" s="73"/>
      <c r="T21" s="74"/>
      <c r="U21" s="72"/>
      <c r="V21" s="73"/>
    </row>
    <row r="22" spans="1:22" s="4" customFormat="1" ht="12" customHeight="1">
      <c r="A22" s="98" t="s">
        <v>14</v>
      </c>
      <c r="B22" s="63" t="s">
        <v>135</v>
      </c>
      <c r="C22" s="63" t="s">
        <v>135</v>
      </c>
      <c r="D22" s="63" t="s">
        <v>133</v>
      </c>
      <c r="E22" s="63" t="s">
        <v>25</v>
      </c>
      <c r="F22" s="63" t="s">
        <v>135</v>
      </c>
      <c r="G22" s="64"/>
      <c r="H22" s="65">
        <v>8</v>
      </c>
      <c r="I22" s="66">
        <f>SUM(H22+I19)</f>
        <v>31</v>
      </c>
      <c r="J22" s="67"/>
      <c r="K22" s="67"/>
      <c r="L22" s="65">
        <f>BTS!B48</f>
        <v>0</v>
      </c>
      <c r="M22" s="68">
        <f>SUM(L22+M19)</f>
        <v>6</v>
      </c>
      <c r="N22" s="67"/>
      <c r="O22" s="65">
        <v>2</v>
      </c>
      <c r="P22" s="66">
        <f>SUM(O22+P19)</f>
        <v>41</v>
      </c>
      <c r="Q22" s="67"/>
      <c r="R22" s="65">
        <f>BTS!E48</f>
        <v>0</v>
      </c>
      <c r="S22" s="66">
        <f>SUM(R22+S19)</f>
        <v>6</v>
      </c>
      <c r="T22" s="67"/>
      <c r="U22" s="65">
        <f>BTS!F48</f>
        <v>1</v>
      </c>
      <c r="V22" s="66">
        <f>SUM(U22+V19)</f>
        <v>15</v>
      </c>
    </row>
    <row r="23" spans="1:22" s="5" customFormat="1" ht="10.5" customHeight="1">
      <c r="A23" s="99"/>
      <c r="B23" s="70" t="s">
        <v>214</v>
      </c>
      <c r="C23" s="70" t="s">
        <v>218</v>
      </c>
      <c r="D23" s="70" t="s">
        <v>271</v>
      </c>
      <c r="E23" s="70" t="s">
        <v>272</v>
      </c>
      <c r="F23" s="70" t="s">
        <v>166</v>
      </c>
      <c r="G23" s="71"/>
      <c r="H23" s="72"/>
      <c r="I23" s="73"/>
      <c r="J23" s="74"/>
      <c r="K23" s="74"/>
      <c r="L23" s="72"/>
      <c r="M23" s="75"/>
      <c r="N23" s="74"/>
      <c r="O23" s="72"/>
      <c r="P23" s="73"/>
      <c r="Q23" s="74"/>
      <c r="R23" s="72"/>
      <c r="S23" s="73"/>
      <c r="T23" s="74"/>
      <c r="U23" s="72"/>
      <c r="V23" s="73"/>
    </row>
    <row r="24" spans="1:22" s="5" customFormat="1" ht="10.5" customHeight="1">
      <c r="A24" s="99"/>
      <c r="B24" s="108">
        <v>0.0017372685185185188</v>
      </c>
      <c r="C24" s="108">
        <v>0.0017582175925925925</v>
      </c>
      <c r="D24" s="108">
        <v>0.0017961805555555554</v>
      </c>
      <c r="E24" s="108">
        <v>0.0018005787037037035</v>
      </c>
      <c r="F24" s="108">
        <v>0.0018140046296296296</v>
      </c>
      <c r="G24" s="71"/>
      <c r="H24" s="72"/>
      <c r="I24" s="73"/>
      <c r="J24" s="74"/>
      <c r="K24" s="74"/>
      <c r="L24" s="72"/>
      <c r="M24" s="75"/>
      <c r="N24" s="74"/>
      <c r="O24" s="72"/>
      <c r="P24" s="73"/>
      <c r="Q24" s="74"/>
      <c r="R24" s="72"/>
      <c r="S24" s="73"/>
      <c r="T24" s="74"/>
      <c r="U24" s="72"/>
      <c r="V24" s="73"/>
    </row>
    <row r="25" spans="1:22" s="4" customFormat="1" ht="12" customHeight="1">
      <c r="A25" s="98" t="s">
        <v>15</v>
      </c>
      <c r="B25" s="63" t="s">
        <v>133</v>
      </c>
      <c r="C25" s="63" t="s">
        <v>133</v>
      </c>
      <c r="D25" s="63" t="s">
        <v>25</v>
      </c>
      <c r="E25" s="63" t="s">
        <v>134</v>
      </c>
      <c r="F25" s="63" t="s">
        <v>135</v>
      </c>
      <c r="G25" s="64"/>
      <c r="H25" s="65">
        <f>BTS!A54</f>
        <v>0</v>
      </c>
      <c r="I25" s="66">
        <f>SUM(H25+I22)</f>
        <v>31</v>
      </c>
      <c r="J25" s="67"/>
      <c r="K25" s="67"/>
      <c r="L25" s="65">
        <f>BTS!B54</f>
        <v>1</v>
      </c>
      <c r="M25" s="68">
        <f>SUM(L25+M22)</f>
        <v>7</v>
      </c>
      <c r="N25" s="67"/>
      <c r="O25" s="65">
        <v>8</v>
      </c>
      <c r="P25" s="66">
        <f>SUM(O25+P22)</f>
        <v>49</v>
      </c>
      <c r="Q25" s="67"/>
      <c r="R25" s="65">
        <f>BTS!E54</f>
        <v>0</v>
      </c>
      <c r="S25" s="66">
        <f>SUM(R25+S22)</f>
        <v>6</v>
      </c>
      <c r="T25" s="67"/>
      <c r="U25" s="65">
        <v>2</v>
      </c>
      <c r="V25" s="66">
        <f>SUM(U25+V22)</f>
        <v>17</v>
      </c>
    </row>
    <row r="26" spans="1:22" s="5" customFormat="1" ht="10.5" customHeight="1">
      <c r="A26" s="99"/>
      <c r="B26" s="70" t="s">
        <v>239</v>
      </c>
      <c r="C26" s="70" t="s">
        <v>177</v>
      </c>
      <c r="D26" s="70" t="s">
        <v>169</v>
      </c>
      <c r="E26" s="70" t="s">
        <v>171</v>
      </c>
      <c r="F26" s="70" t="s">
        <v>241</v>
      </c>
      <c r="G26" s="71"/>
      <c r="H26" s="72"/>
      <c r="I26" s="73"/>
      <c r="J26" s="74"/>
      <c r="K26" s="74"/>
      <c r="L26" s="72"/>
      <c r="M26" s="75"/>
      <c r="N26" s="74"/>
      <c r="O26" s="72"/>
      <c r="P26" s="73"/>
      <c r="Q26" s="74"/>
      <c r="R26" s="72"/>
      <c r="S26" s="73"/>
      <c r="T26" s="74"/>
      <c r="U26" s="72"/>
      <c r="V26" s="73"/>
    </row>
    <row r="27" spans="1:22" s="5" customFormat="1" ht="10.5" customHeight="1">
      <c r="A27" s="99"/>
      <c r="B27" s="70" t="s">
        <v>288</v>
      </c>
      <c r="C27" s="70">
        <v>26.34</v>
      </c>
      <c r="D27" s="70">
        <v>26.47</v>
      </c>
      <c r="E27" s="70">
        <v>26.69</v>
      </c>
      <c r="F27" s="70">
        <v>26.82</v>
      </c>
      <c r="G27" s="71"/>
      <c r="H27" s="72"/>
      <c r="I27" s="73"/>
      <c r="J27" s="74"/>
      <c r="K27" s="74"/>
      <c r="L27" s="72"/>
      <c r="M27" s="75"/>
      <c r="N27" s="74"/>
      <c r="O27" s="72"/>
      <c r="P27" s="73"/>
      <c r="Q27" s="74"/>
      <c r="R27" s="72"/>
      <c r="S27" s="73"/>
      <c r="T27" s="74"/>
      <c r="U27" s="72"/>
      <c r="V27" s="73"/>
    </row>
    <row r="28" spans="1:22" s="4" customFormat="1" ht="12" customHeight="1">
      <c r="A28" s="98" t="s">
        <v>16</v>
      </c>
      <c r="B28" s="63" t="s">
        <v>135</v>
      </c>
      <c r="C28" s="63" t="s">
        <v>133</v>
      </c>
      <c r="D28" s="63" t="s">
        <v>135</v>
      </c>
      <c r="E28" s="63" t="s">
        <v>133</v>
      </c>
      <c r="F28" s="63" t="s">
        <v>134</v>
      </c>
      <c r="G28" s="64"/>
      <c r="H28" s="65">
        <v>7</v>
      </c>
      <c r="I28" s="66">
        <f>SUM(H28+I25)</f>
        <v>38</v>
      </c>
      <c r="J28" s="67"/>
      <c r="K28" s="67"/>
      <c r="L28" s="65">
        <f>BTS!B60</f>
        <v>0</v>
      </c>
      <c r="M28" s="68">
        <f>SUM(L28+M25)</f>
        <v>7</v>
      </c>
      <c r="N28" s="67"/>
      <c r="O28" s="65">
        <v>4</v>
      </c>
      <c r="P28" s="66">
        <f>SUM(O28+P25)</f>
        <v>53</v>
      </c>
      <c r="Q28" s="67"/>
      <c r="R28" s="65">
        <f>BTS!E60</f>
        <v>0</v>
      </c>
      <c r="S28" s="66">
        <f>SUM(R28+S25)</f>
        <v>6</v>
      </c>
      <c r="T28" s="67"/>
      <c r="U28" s="65">
        <f>BTS!F60</f>
        <v>0</v>
      </c>
      <c r="V28" s="66">
        <f>SUM(U28+V25)</f>
        <v>17</v>
      </c>
    </row>
    <row r="29" spans="1:22" s="5" customFormat="1" ht="10.5" customHeight="1">
      <c r="A29" s="99"/>
      <c r="B29" s="70" t="s">
        <v>214</v>
      </c>
      <c r="C29" s="70" t="s">
        <v>215</v>
      </c>
      <c r="D29" s="70" t="s">
        <v>317</v>
      </c>
      <c r="E29" s="70" t="s">
        <v>318</v>
      </c>
      <c r="F29" s="70" t="s">
        <v>319</v>
      </c>
      <c r="G29" s="71"/>
      <c r="H29" s="72"/>
      <c r="I29" s="73"/>
      <c r="J29" s="74"/>
      <c r="K29" s="74"/>
      <c r="L29" s="72"/>
      <c r="M29" s="75"/>
      <c r="N29" s="74"/>
      <c r="O29" s="72"/>
      <c r="P29" s="73"/>
      <c r="Q29" s="74"/>
      <c r="R29" s="72"/>
      <c r="S29" s="73"/>
      <c r="T29" s="74"/>
      <c r="U29" s="72"/>
      <c r="V29" s="73"/>
    </row>
    <row r="30" spans="1:22" s="5" customFormat="1" ht="10.5" customHeight="1">
      <c r="A30" s="99"/>
      <c r="B30" s="108">
        <v>0.008467592592592593</v>
      </c>
      <c r="C30" s="108">
        <v>0.008529398148148149</v>
      </c>
      <c r="D30" s="108">
        <v>0.009056365740740742</v>
      </c>
      <c r="E30" s="108">
        <v>0.009108796296296297</v>
      </c>
      <c r="F30" s="108">
        <v>0.00948125</v>
      </c>
      <c r="G30" s="71"/>
      <c r="H30" s="72"/>
      <c r="I30" s="73"/>
      <c r="J30" s="74"/>
      <c r="K30" s="74"/>
      <c r="L30" s="72"/>
      <c r="M30" s="75"/>
      <c r="N30" s="74"/>
      <c r="O30" s="72"/>
      <c r="P30" s="73"/>
      <c r="Q30" s="74"/>
      <c r="R30" s="72"/>
      <c r="S30" s="73"/>
      <c r="T30" s="74"/>
      <c r="U30" s="72"/>
      <c r="V30" s="73"/>
    </row>
    <row r="31" spans="1:22" s="4" customFormat="1" ht="12" customHeight="1">
      <c r="A31" s="98" t="s">
        <v>17</v>
      </c>
      <c r="B31" s="63" t="s">
        <v>133</v>
      </c>
      <c r="C31" s="63" t="s">
        <v>135</v>
      </c>
      <c r="D31" s="63" t="s">
        <v>136</v>
      </c>
      <c r="E31" s="63" t="s">
        <v>134</v>
      </c>
      <c r="F31" s="63" t="s">
        <v>25</v>
      </c>
      <c r="G31" s="64"/>
      <c r="H31" s="65">
        <v>3</v>
      </c>
      <c r="I31" s="66">
        <f>SUM(H31+I28)</f>
        <v>41</v>
      </c>
      <c r="J31" s="67"/>
      <c r="K31" s="67"/>
      <c r="L31" s="65">
        <v>1</v>
      </c>
      <c r="M31" s="68">
        <f>SUM(L31+M28)</f>
        <v>8</v>
      </c>
      <c r="N31" s="67"/>
      <c r="O31" s="65">
        <v>5</v>
      </c>
      <c r="P31" s="66">
        <f>SUM(O31+P28)</f>
        <v>58</v>
      </c>
      <c r="Q31" s="67"/>
      <c r="R31" s="65">
        <v>2</v>
      </c>
      <c r="S31" s="66">
        <f>SUM(R31+S28)</f>
        <v>8</v>
      </c>
      <c r="T31" s="67"/>
      <c r="U31" s="65">
        <f>BTS!F66</f>
        <v>0</v>
      </c>
      <c r="V31" s="66">
        <f>SUM(U31+V28)</f>
        <v>17</v>
      </c>
    </row>
    <row r="32" spans="1:22" s="4" customFormat="1" ht="12" customHeight="1">
      <c r="A32" s="98" t="s">
        <v>18</v>
      </c>
      <c r="B32" s="63" t="s">
        <v>25</v>
      </c>
      <c r="C32" s="63" t="s">
        <v>25</v>
      </c>
      <c r="D32" s="63" t="s">
        <v>134</v>
      </c>
      <c r="E32" s="63" t="s">
        <v>135</v>
      </c>
      <c r="F32" s="63" t="s">
        <v>133</v>
      </c>
      <c r="G32" s="64"/>
      <c r="H32" s="65">
        <v>1</v>
      </c>
      <c r="I32" s="66">
        <f>SUM(H32+I31)</f>
        <v>42</v>
      </c>
      <c r="J32" s="67"/>
      <c r="K32" s="67"/>
      <c r="L32" s="65">
        <f>BTS!B72</f>
        <v>2</v>
      </c>
      <c r="M32" s="68">
        <f>SUM(L32+M31)</f>
        <v>10</v>
      </c>
      <c r="N32" s="67"/>
      <c r="O32" s="65">
        <f>BTS!D72</f>
        <v>0</v>
      </c>
      <c r="P32" s="66">
        <f>SUM(O32+P31)</f>
        <v>58</v>
      </c>
      <c r="Q32" s="67"/>
      <c r="R32" s="65">
        <f>BTS!E72</f>
        <v>0</v>
      </c>
      <c r="S32" s="66">
        <f>SUM(R32+S31)</f>
        <v>8</v>
      </c>
      <c r="T32" s="67"/>
      <c r="U32" s="65">
        <v>8</v>
      </c>
      <c r="V32" s="66">
        <f>SUM(U32+V31)</f>
        <v>25</v>
      </c>
    </row>
    <row r="33" spans="1:22" s="5" customFormat="1" ht="10.5" customHeight="1">
      <c r="A33" s="99"/>
      <c r="B33" s="70" t="s">
        <v>183</v>
      </c>
      <c r="C33" s="70" t="s">
        <v>179</v>
      </c>
      <c r="D33" s="70" t="s">
        <v>180</v>
      </c>
      <c r="E33" s="70" t="s">
        <v>181</v>
      </c>
      <c r="F33" s="70" t="s">
        <v>182</v>
      </c>
      <c r="G33" s="71"/>
      <c r="H33" s="72"/>
      <c r="I33" s="73"/>
      <c r="J33" s="74"/>
      <c r="K33" s="74"/>
      <c r="L33" s="72"/>
      <c r="M33" s="75"/>
      <c r="N33" s="74"/>
      <c r="O33" s="72"/>
      <c r="P33" s="73"/>
      <c r="Q33" s="74"/>
      <c r="R33" s="72"/>
      <c r="S33" s="73"/>
      <c r="T33" s="74"/>
      <c r="U33" s="72"/>
      <c r="V33" s="73"/>
    </row>
    <row r="34" spans="1:22" s="5" customFormat="1" ht="10.5" customHeight="1">
      <c r="A34" s="99"/>
      <c r="B34" s="70" t="s">
        <v>184</v>
      </c>
      <c r="C34" s="70" t="s">
        <v>185</v>
      </c>
      <c r="D34" s="70" t="s">
        <v>186</v>
      </c>
      <c r="E34" s="70" t="s">
        <v>187</v>
      </c>
      <c r="F34" s="70" t="s">
        <v>188</v>
      </c>
      <c r="G34" s="71"/>
      <c r="H34" s="72"/>
      <c r="I34" s="73"/>
      <c r="J34" s="74"/>
      <c r="K34" s="74"/>
      <c r="L34" s="72"/>
      <c r="M34" s="75"/>
      <c r="N34" s="74"/>
      <c r="O34" s="72"/>
      <c r="P34" s="73"/>
      <c r="Q34" s="74"/>
      <c r="R34" s="72"/>
      <c r="S34" s="73"/>
      <c r="T34" s="74"/>
      <c r="U34" s="72"/>
      <c r="V34" s="73"/>
    </row>
    <row r="35" spans="1:22" s="4" customFormat="1" ht="12" customHeight="1">
      <c r="A35" s="98" t="s">
        <v>19</v>
      </c>
      <c r="B35" s="63" t="s">
        <v>25</v>
      </c>
      <c r="C35" s="63" t="s">
        <v>135</v>
      </c>
      <c r="D35" s="63" t="s">
        <v>25</v>
      </c>
      <c r="E35" s="63" t="s">
        <v>25</v>
      </c>
      <c r="F35" s="63" t="s">
        <v>136</v>
      </c>
      <c r="G35" s="64"/>
      <c r="H35" s="65">
        <v>3</v>
      </c>
      <c r="I35" s="66">
        <f>SUM(H35+I32)</f>
        <v>45</v>
      </c>
      <c r="J35" s="67"/>
      <c r="K35" s="67"/>
      <c r="L35" s="65">
        <f>BTS!B78</f>
        <v>0</v>
      </c>
      <c r="M35" s="68">
        <f>SUM(L35+M32)</f>
        <v>10</v>
      </c>
      <c r="N35" s="67"/>
      <c r="O35" s="65">
        <f>BTS!D78</f>
        <v>0</v>
      </c>
      <c r="P35" s="66">
        <f>SUM(O35+P32)</f>
        <v>58</v>
      </c>
      <c r="Q35" s="67"/>
      <c r="R35" s="65">
        <f>BTS!E78</f>
        <v>0</v>
      </c>
      <c r="S35" s="66">
        <f>SUM(R35+S32)</f>
        <v>8</v>
      </c>
      <c r="T35" s="67"/>
      <c r="U35" s="65">
        <v>8</v>
      </c>
      <c r="V35" s="66">
        <f>SUM(U35+V32)</f>
        <v>33</v>
      </c>
    </row>
    <row r="36" spans="1:22" s="5" customFormat="1" ht="10.5" customHeight="1">
      <c r="A36" s="99"/>
      <c r="B36" s="70" t="s">
        <v>279</v>
      </c>
      <c r="C36" s="70" t="s">
        <v>268</v>
      </c>
      <c r="D36" s="70" t="s">
        <v>178</v>
      </c>
      <c r="E36" s="70" t="s">
        <v>179</v>
      </c>
      <c r="F36" s="70" t="s">
        <v>280</v>
      </c>
      <c r="G36" s="71"/>
      <c r="H36" s="72"/>
      <c r="I36" s="73"/>
      <c r="J36" s="74"/>
      <c r="K36" s="74"/>
      <c r="L36" s="72"/>
      <c r="M36" s="75"/>
      <c r="N36" s="74"/>
      <c r="O36" s="72"/>
      <c r="P36" s="73"/>
      <c r="Q36" s="74"/>
      <c r="R36" s="72"/>
      <c r="S36" s="73"/>
      <c r="T36" s="74"/>
      <c r="U36" s="72"/>
      <c r="V36" s="73"/>
    </row>
    <row r="37" spans="1:22" s="5" customFormat="1" ht="10.5" customHeight="1">
      <c r="A37" s="99"/>
      <c r="B37" s="70" t="s">
        <v>281</v>
      </c>
      <c r="C37" s="70" t="s">
        <v>282</v>
      </c>
      <c r="D37" s="70" t="s">
        <v>283</v>
      </c>
      <c r="E37" s="70" t="s">
        <v>284</v>
      </c>
      <c r="F37" s="70" t="s">
        <v>285</v>
      </c>
      <c r="G37" s="71"/>
      <c r="H37" s="72"/>
      <c r="I37" s="73"/>
      <c r="J37" s="74"/>
      <c r="K37" s="74"/>
      <c r="L37" s="72"/>
      <c r="M37" s="75"/>
      <c r="N37" s="74"/>
      <c r="O37" s="72"/>
      <c r="P37" s="73"/>
      <c r="Q37" s="74"/>
      <c r="R37" s="72"/>
      <c r="S37" s="73"/>
      <c r="T37" s="74"/>
      <c r="U37" s="72"/>
      <c r="V37" s="73"/>
    </row>
    <row r="38" spans="1:22" s="4" customFormat="1" ht="12" customHeight="1">
      <c r="A38" s="98" t="s">
        <v>20</v>
      </c>
      <c r="B38" s="63" t="s">
        <v>135</v>
      </c>
      <c r="C38" s="63" t="s">
        <v>136</v>
      </c>
      <c r="D38" s="63" t="s">
        <v>136</v>
      </c>
      <c r="E38" s="63" t="s">
        <v>25</v>
      </c>
      <c r="F38" s="63" t="s">
        <v>135</v>
      </c>
      <c r="G38" s="64"/>
      <c r="H38" s="65">
        <v>5</v>
      </c>
      <c r="I38" s="66">
        <f>SUM(H38+I35)</f>
        <v>50</v>
      </c>
      <c r="J38" s="67"/>
      <c r="K38" s="67"/>
      <c r="L38" s="65">
        <f>BTS!B84</f>
        <v>0</v>
      </c>
      <c r="M38" s="68">
        <f>SUM(L38+M35)</f>
        <v>10</v>
      </c>
      <c r="N38" s="67"/>
      <c r="O38" s="65">
        <f>BTS!D84</f>
        <v>0</v>
      </c>
      <c r="P38" s="66">
        <f>SUM(O38+P35)</f>
        <v>58</v>
      </c>
      <c r="Q38" s="67"/>
      <c r="R38" s="65">
        <v>5</v>
      </c>
      <c r="S38" s="66">
        <f>SUM(R38+S35)</f>
        <v>13</v>
      </c>
      <c r="T38" s="67"/>
      <c r="U38" s="65">
        <v>1</v>
      </c>
      <c r="V38" s="66">
        <f>SUM(U38+V35)</f>
        <v>34</v>
      </c>
    </row>
    <row r="39" spans="1:22" s="5" customFormat="1" ht="10.5" customHeight="1">
      <c r="A39" s="99"/>
      <c r="B39" s="70" t="s">
        <v>269</v>
      </c>
      <c r="C39" s="70" t="s">
        <v>292</v>
      </c>
      <c r="D39" s="70" t="s">
        <v>293</v>
      </c>
      <c r="E39" s="70" t="s">
        <v>294</v>
      </c>
      <c r="F39" s="70" t="s">
        <v>295</v>
      </c>
      <c r="G39" s="71"/>
      <c r="H39" s="72"/>
      <c r="I39" s="73"/>
      <c r="J39" s="74"/>
      <c r="K39" s="74"/>
      <c r="L39" s="72"/>
      <c r="M39" s="75"/>
      <c r="N39" s="74"/>
      <c r="O39" s="72"/>
      <c r="P39" s="73"/>
      <c r="Q39" s="74"/>
      <c r="R39" s="72"/>
      <c r="S39" s="73"/>
      <c r="T39" s="74"/>
      <c r="U39" s="72"/>
      <c r="V39" s="73"/>
    </row>
    <row r="40" spans="1:22" s="5" customFormat="1" ht="10.5" customHeight="1">
      <c r="A40" s="99"/>
      <c r="B40" s="70" t="s">
        <v>296</v>
      </c>
      <c r="C40" s="70" t="s">
        <v>297</v>
      </c>
      <c r="D40" s="70" t="s">
        <v>298</v>
      </c>
      <c r="E40" s="70" t="s">
        <v>299</v>
      </c>
      <c r="F40" s="70" t="s">
        <v>300</v>
      </c>
      <c r="G40" s="71"/>
      <c r="H40" s="72"/>
      <c r="I40" s="73"/>
      <c r="J40" s="74"/>
      <c r="K40" s="74"/>
      <c r="L40" s="72"/>
      <c r="M40" s="75"/>
      <c r="N40" s="74"/>
      <c r="O40" s="72"/>
      <c r="P40" s="73"/>
      <c r="Q40" s="74"/>
      <c r="R40" s="72"/>
      <c r="S40" s="73"/>
      <c r="T40" s="74"/>
      <c r="U40" s="72"/>
      <c r="V40" s="73"/>
    </row>
    <row r="41" spans="1:22" s="4" customFormat="1" ht="12" customHeight="1">
      <c r="A41" s="98" t="s">
        <v>21</v>
      </c>
      <c r="B41" s="63" t="s">
        <v>135</v>
      </c>
      <c r="C41" s="63" t="s">
        <v>135</v>
      </c>
      <c r="D41" s="63" t="s">
        <v>25</v>
      </c>
      <c r="E41" s="63" t="s">
        <v>135</v>
      </c>
      <c r="F41" s="63"/>
      <c r="G41" s="64"/>
      <c r="H41" s="65">
        <v>9</v>
      </c>
      <c r="I41" s="66">
        <f>SUM(H41+I38)</f>
        <v>59</v>
      </c>
      <c r="J41" s="67"/>
      <c r="K41" s="67"/>
      <c r="L41" s="65">
        <f>BTS!B90</f>
        <v>0</v>
      </c>
      <c r="M41" s="68">
        <f>SUM(L41+M38)</f>
        <v>10</v>
      </c>
      <c r="N41" s="67"/>
      <c r="O41" s="65">
        <f>BTS!D90</f>
        <v>0</v>
      </c>
      <c r="P41" s="66">
        <f>SUM(O41+P38)</f>
        <v>58</v>
      </c>
      <c r="Q41" s="67"/>
      <c r="R41" s="65">
        <f>BTS!E90</f>
        <v>0</v>
      </c>
      <c r="S41" s="66">
        <f>SUM(R41+S38)</f>
        <v>13</v>
      </c>
      <c r="T41" s="67"/>
      <c r="U41" s="65">
        <f>BTS!F90</f>
        <v>2</v>
      </c>
      <c r="V41" s="66">
        <f>SUM(U41+V38)</f>
        <v>36</v>
      </c>
    </row>
    <row r="42" spans="1:22" s="5" customFormat="1" ht="10.5" customHeight="1">
      <c r="A42" s="99"/>
      <c r="B42" s="70" t="s">
        <v>161</v>
      </c>
      <c r="C42" s="70" t="s">
        <v>163</v>
      </c>
      <c r="D42" s="70" t="s">
        <v>165</v>
      </c>
      <c r="E42" s="70" t="s">
        <v>166</v>
      </c>
      <c r="F42" s="70"/>
      <c r="G42" s="71"/>
      <c r="H42" s="72"/>
      <c r="I42" s="73"/>
      <c r="J42" s="74"/>
      <c r="K42" s="74"/>
      <c r="L42" s="72"/>
      <c r="M42" s="75"/>
      <c r="N42" s="74"/>
      <c r="O42" s="72"/>
      <c r="P42" s="73"/>
      <c r="Q42" s="74"/>
      <c r="R42" s="72"/>
      <c r="S42" s="73"/>
      <c r="T42" s="74"/>
      <c r="U42" s="72"/>
      <c r="V42" s="73"/>
    </row>
    <row r="43" spans="1:22" s="5" customFormat="1" ht="10.5" customHeight="1">
      <c r="A43" s="99"/>
      <c r="B43" s="70" t="s">
        <v>162</v>
      </c>
      <c r="C43" s="70" t="s">
        <v>164</v>
      </c>
      <c r="D43" s="70" t="s">
        <v>164</v>
      </c>
      <c r="E43" s="70" t="s">
        <v>167</v>
      </c>
      <c r="F43" s="70"/>
      <c r="G43" s="71"/>
      <c r="H43" s="72"/>
      <c r="I43" s="73"/>
      <c r="J43" s="74"/>
      <c r="K43" s="74"/>
      <c r="L43" s="72"/>
      <c r="M43" s="75"/>
      <c r="N43" s="74"/>
      <c r="O43" s="72"/>
      <c r="P43" s="73"/>
      <c r="Q43" s="74"/>
      <c r="R43" s="72"/>
      <c r="S43" s="73"/>
      <c r="T43" s="74"/>
      <c r="U43" s="72"/>
      <c r="V43" s="73"/>
    </row>
    <row r="44" spans="1:22" s="4" customFormat="1" ht="12" customHeight="1" thickBot="1">
      <c r="A44" s="98" t="s">
        <v>22</v>
      </c>
      <c r="B44" s="63" t="s">
        <v>25</v>
      </c>
      <c r="C44" s="63" t="s">
        <v>135</v>
      </c>
      <c r="D44" s="63" t="s">
        <v>134</v>
      </c>
      <c r="E44" s="63" t="s">
        <v>133</v>
      </c>
      <c r="F44" s="63"/>
      <c r="G44" s="64"/>
      <c r="H44" s="76">
        <v>3</v>
      </c>
      <c r="I44" s="77">
        <f>SUM(H44+I41)</f>
        <v>62</v>
      </c>
      <c r="J44" s="67"/>
      <c r="K44" s="67"/>
      <c r="L44" s="76">
        <f>BTS!B96</f>
        <v>2</v>
      </c>
      <c r="M44" s="78">
        <f>SUM(L44+M41)</f>
        <v>12</v>
      </c>
      <c r="N44" s="79"/>
      <c r="O44" s="76">
        <v>1</v>
      </c>
      <c r="P44" s="77">
        <f>SUM(O44+P41)</f>
        <v>59</v>
      </c>
      <c r="Q44" s="67"/>
      <c r="R44" s="80">
        <f>BTS!E96</f>
        <v>0</v>
      </c>
      <c r="S44" s="81">
        <f>SUM(R44+S41)</f>
        <v>13</v>
      </c>
      <c r="T44" s="67"/>
      <c r="U44" s="76">
        <v>5</v>
      </c>
      <c r="V44" s="77">
        <f>SUM(U44+V41)</f>
        <v>41</v>
      </c>
    </row>
    <row r="45" spans="1:22" s="5" customFormat="1" ht="12">
      <c r="A45" s="69"/>
      <c r="B45" s="70" t="s">
        <v>229</v>
      </c>
      <c r="C45" s="70" t="s">
        <v>230</v>
      </c>
      <c r="D45" s="70" t="s">
        <v>231</v>
      </c>
      <c r="E45" s="70" t="s">
        <v>232</v>
      </c>
      <c r="F45" s="82"/>
      <c r="G45" s="83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s="5" customFormat="1" ht="13.5" thickBot="1">
      <c r="A46" s="69"/>
      <c r="B46" s="70" t="s">
        <v>233</v>
      </c>
      <c r="C46" s="70" t="s">
        <v>234</v>
      </c>
      <c r="D46" s="70" t="s">
        <v>235</v>
      </c>
      <c r="E46" s="70" t="s">
        <v>235</v>
      </c>
      <c r="F46" s="82"/>
      <c r="G46" s="83"/>
      <c r="H46" s="112" t="s">
        <v>23</v>
      </c>
      <c r="I46" s="112"/>
      <c r="J46" s="54"/>
      <c r="K46" s="53"/>
      <c r="L46" s="113" t="s">
        <v>123</v>
      </c>
      <c r="M46" s="113"/>
      <c r="N46" s="54"/>
      <c r="O46" s="112" t="s">
        <v>24</v>
      </c>
      <c r="P46" s="112"/>
      <c r="Q46" s="54"/>
      <c r="R46" s="112" t="s">
        <v>26</v>
      </c>
      <c r="S46" s="112"/>
      <c r="T46" s="54"/>
      <c r="U46" s="112" t="s">
        <v>25</v>
      </c>
      <c r="V46" s="112"/>
    </row>
    <row r="47" spans="2:17" ht="12.75">
      <c r="B47" s="52">
        <v>5</v>
      </c>
      <c r="C47" s="52">
        <v>3</v>
      </c>
      <c r="D47" s="52">
        <v>2</v>
      </c>
      <c r="E47" s="52">
        <v>1</v>
      </c>
      <c r="F47" s="52">
        <v>0</v>
      </c>
      <c r="N47" s="84"/>
      <c r="O47" s="85"/>
      <c r="P47" s="85"/>
      <c r="Q47" s="86"/>
    </row>
    <row r="48" spans="3:22" ht="15.75">
      <c r="C48" s="87"/>
      <c r="D48" s="88"/>
      <c r="E48" s="88"/>
      <c r="F48" s="89" t="s">
        <v>130</v>
      </c>
      <c r="G48" s="89"/>
      <c r="H48" s="114">
        <f>SUM(H4:H44)</f>
        <v>62</v>
      </c>
      <c r="I48" s="114"/>
      <c r="J48" s="90"/>
      <c r="K48" s="90"/>
      <c r="L48" s="114">
        <f>SUM(L4:L44)</f>
        <v>12</v>
      </c>
      <c r="M48" s="114"/>
      <c r="N48" s="91"/>
      <c r="O48" s="114">
        <f>SUM(O4:O44)</f>
        <v>59</v>
      </c>
      <c r="P48" s="114"/>
      <c r="Q48" s="92"/>
      <c r="R48" s="114">
        <f>SUM(R4:R44)</f>
        <v>13</v>
      </c>
      <c r="S48" s="114"/>
      <c r="T48" s="91"/>
      <c r="U48" s="114">
        <f>SUM(U4:U44)</f>
        <v>41</v>
      </c>
      <c r="V48" s="114"/>
    </row>
    <row r="49" spans="15:17" ht="12.75">
      <c r="O49" s="93"/>
      <c r="P49" s="93"/>
      <c r="Q49" s="93"/>
    </row>
    <row r="50" spans="15:17" ht="12.75">
      <c r="O50" s="94"/>
      <c r="P50" s="94"/>
      <c r="Q50" s="94"/>
    </row>
    <row r="51" spans="4:17" ht="12.75">
      <c r="D51" s="95"/>
      <c r="O51" s="94"/>
      <c r="P51" s="94"/>
      <c r="Q51" s="94"/>
    </row>
    <row r="52" spans="4:17" ht="12.75">
      <c r="D52" s="95"/>
      <c r="O52" s="96"/>
      <c r="P52" s="96"/>
      <c r="Q52" s="96"/>
    </row>
    <row r="53" spans="4:17" ht="12.75">
      <c r="D53" s="95"/>
      <c r="I53" s="97"/>
      <c r="J53" s="97"/>
      <c r="K53" s="97"/>
      <c r="L53" s="97"/>
      <c r="M53" s="97"/>
      <c r="N53" s="97"/>
      <c r="O53" s="95"/>
      <c r="P53" s="95"/>
      <c r="Q53" s="95"/>
    </row>
  </sheetData>
  <sheetProtection/>
  <mergeCells count="16">
    <mergeCell ref="R48:S48"/>
    <mergeCell ref="U48:V48"/>
    <mergeCell ref="O3:P3"/>
    <mergeCell ref="R3:S3"/>
    <mergeCell ref="U3:V3"/>
    <mergeCell ref="H48:I48"/>
    <mergeCell ref="L48:M48"/>
    <mergeCell ref="O48:P48"/>
    <mergeCell ref="H3:I3"/>
    <mergeCell ref="L3:M3"/>
    <mergeCell ref="A1:X1"/>
    <mergeCell ref="U46:V46"/>
    <mergeCell ref="H46:I46"/>
    <mergeCell ref="L46:M46"/>
    <mergeCell ref="O46:P46"/>
    <mergeCell ref="R46:S46"/>
  </mergeCells>
  <printOptions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105"/>
  <sheetViews>
    <sheetView showFormulas="1" workbookViewId="0" topLeftCell="A46">
      <selection activeCell="A1" sqref="A1:F16384"/>
    </sheetView>
  </sheetViews>
  <sheetFormatPr defaultColWidth="9.140625" defaultRowHeight="12.75"/>
  <cols>
    <col min="1" max="1" width="17.28125" style="0" bestFit="1" customWidth="1"/>
    <col min="2" max="2" width="17.421875" style="0" bestFit="1" customWidth="1"/>
    <col min="3" max="3" width="17.8515625" style="0" bestFit="1" customWidth="1"/>
    <col min="4" max="4" width="17.7109375" style="0" bestFit="1" customWidth="1"/>
    <col min="5" max="6" width="17.8515625" style="0" bestFit="1" customWidth="1"/>
  </cols>
  <sheetData>
    <row r="1" spans="1:6" ht="12.7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</row>
    <row r="2" spans="1:6" ht="12.75">
      <c r="A2">
        <f>IF('Girls'' Score Sheet'!B4="esc",5,0)</f>
        <v>0</v>
      </c>
      <c r="B2">
        <f>IF('Girls'' Score Sheet'!B4="glad",5,0)</f>
        <v>0</v>
      </c>
      <c r="C2">
        <f>IF('Girls'' Score Sheet'!B4="Gwin",5,0)</f>
        <v>0</v>
      </c>
      <c r="D2">
        <f>IF('Girls'' Score Sheet'!B4="MQT",5,0)</f>
        <v>5</v>
      </c>
      <c r="E2">
        <f>IF('Girls'' Score Sheet'!B4="MEN",5,0)</f>
        <v>0</v>
      </c>
      <c r="F2">
        <f>IF('Girls'' Score Sheet'!B4="SSM",5,0)</f>
        <v>0</v>
      </c>
    </row>
    <row r="3" spans="1:6" ht="12.75">
      <c r="A3">
        <f>IF('Girls'' Score Sheet'!C4="esc",3,0)</f>
        <v>0</v>
      </c>
      <c r="B3">
        <f>IF('Girls'' Score Sheet'!C4="glad",3,0)</f>
        <v>0</v>
      </c>
      <c r="C3">
        <f>IF('Girls'' Score Sheet'!C4="Gwin",3,0)</f>
        <v>0</v>
      </c>
      <c r="D3">
        <f>IF('Girls'' Score Sheet'!C4="MQT",3,0)</f>
        <v>0</v>
      </c>
      <c r="E3">
        <f>IF('Girls'' Score Sheet'!C4="MEN",3,0)</f>
        <v>0</v>
      </c>
      <c r="F3">
        <f>IF('Girls'' Score Sheet'!C4="SSM",3,0)</f>
        <v>3</v>
      </c>
    </row>
    <row r="4" spans="1:6" ht="12.75">
      <c r="A4">
        <f>IF('Girls'' Score Sheet'!D4="esc",2,0)</f>
        <v>2</v>
      </c>
      <c r="B4">
        <f>IF('Girls'' Score Sheet'!D4="glad",2,0)</f>
        <v>0</v>
      </c>
      <c r="C4">
        <f>IF('Girls'' Score Sheet'!D4="Gwin",2,0)</f>
        <v>0</v>
      </c>
      <c r="D4">
        <f>IF('Girls'' Score Sheet'!D4="MQT",2,0)</f>
        <v>0</v>
      </c>
      <c r="E4">
        <f>IF('Girls'' Score Sheet'!D4="MEN",2,0)</f>
        <v>0</v>
      </c>
      <c r="F4">
        <f>IF('Girls'' Score Sheet'!D4="SSM",2,0)</f>
        <v>0</v>
      </c>
    </row>
    <row r="5" spans="1:6" ht="12.75">
      <c r="A5" s="2">
        <f>IF('Girls'' Score Sheet'!E4="esc",1,0)</f>
        <v>0</v>
      </c>
      <c r="B5">
        <f>IF('Girls'' Score Sheet'!E4="glad",1,0)</f>
        <v>1</v>
      </c>
      <c r="C5" s="2">
        <f>IF('Girls'' Score Sheet'!E4="Gwin",1,0)</f>
        <v>0</v>
      </c>
      <c r="D5" s="2">
        <f>IF('Girls'' Score Sheet'!E4="MQT",1,0)</f>
        <v>0</v>
      </c>
      <c r="E5" s="2">
        <f>IF('Girls'' Score Sheet'!E4="MEN",1,0)</f>
        <v>0</v>
      </c>
      <c r="F5" s="2">
        <f>IF('Girls'' Score Sheet'!E4="SSM",1,0)</f>
        <v>0</v>
      </c>
    </row>
    <row r="6" spans="1:6" ht="12.75">
      <c r="A6">
        <f aca="true" t="shared" si="0" ref="A6:F6">SUM(A2:A5)</f>
        <v>2</v>
      </c>
      <c r="B6">
        <f t="shared" si="0"/>
        <v>1</v>
      </c>
      <c r="C6">
        <f t="shared" si="0"/>
        <v>0</v>
      </c>
      <c r="D6">
        <f t="shared" si="0"/>
        <v>5</v>
      </c>
      <c r="E6">
        <f t="shared" si="0"/>
        <v>0</v>
      </c>
      <c r="F6">
        <f t="shared" si="0"/>
        <v>3</v>
      </c>
    </row>
    <row r="7" spans="1:6" ht="12.7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</row>
    <row r="8" spans="1:6" ht="12.75">
      <c r="A8">
        <f>IF('Girls'' Score Sheet'!B5="esc",5,0)</f>
        <v>5</v>
      </c>
      <c r="B8">
        <f>IF('Girls'' Score Sheet'!B5="glad",5,0)</f>
        <v>0</v>
      </c>
      <c r="C8">
        <f>IF('Girls'' Score Sheet'!B5="Gwin",5,0)</f>
        <v>0</v>
      </c>
      <c r="D8">
        <f>IF('Girls'' Score Sheet'!B5="MQT",5,0)</f>
        <v>0</v>
      </c>
      <c r="E8">
        <f>IF('Girls'' Score Sheet'!B5="MEN",5,0)</f>
        <v>0</v>
      </c>
      <c r="F8">
        <f>IF('Girls'' Score Sheet'!B5="SSM",5,0)</f>
        <v>0</v>
      </c>
    </row>
    <row r="9" spans="1:6" ht="12.75">
      <c r="A9">
        <f>IF('Girls'' Score Sheet'!C5="esc",3,0)</f>
        <v>0</v>
      </c>
      <c r="B9">
        <f>IF('Girls'' Score Sheet'!C5="glad",3,0)</f>
        <v>0</v>
      </c>
      <c r="C9">
        <f>IF('Girls'' Score Sheet'!C5="Gwin",3,0)</f>
        <v>0</v>
      </c>
      <c r="D9">
        <f>IF('Girls'' Score Sheet'!C5="MQT",3,0)</f>
        <v>3</v>
      </c>
      <c r="E9">
        <f>IF('Girls'' Score Sheet'!C5="MEN",3,0)</f>
        <v>0</v>
      </c>
      <c r="F9">
        <f>IF('Girls'' Score Sheet'!C5="SSM",3,0)</f>
        <v>0</v>
      </c>
    </row>
    <row r="10" spans="1:6" ht="12.75">
      <c r="A10">
        <f>IF('Girls'' Score Sheet'!D5="esc",2,0)</f>
        <v>0</v>
      </c>
      <c r="B10">
        <f>IF('Girls'' Score Sheet'!D5="glad",2,0)</f>
        <v>0</v>
      </c>
      <c r="C10">
        <f>IF('Girls'' Score Sheet'!D5="Gwin",2,0)</f>
        <v>0</v>
      </c>
      <c r="D10">
        <f>IF('Girls'' Score Sheet'!D5="MQT",2,0)</f>
        <v>2</v>
      </c>
      <c r="E10">
        <f>IF('Girls'' Score Sheet'!D5="MEN",2,0)</f>
        <v>0</v>
      </c>
      <c r="F10">
        <f>IF('Girls'' Score Sheet'!D5="SSM",2,0)</f>
        <v>0</v>
      </c>
    </row>
    <row r="11" spans="1:6" ht="12.75">
      <c r="A11" s="2">
        <f>IF('Girls'' Score Sheet'!E5="esc",1,0)</f>
        <v>0</v>
      </c>
      <c r="B11">
        <f>IF('Girls'' Score Sheet'!E5="glad",1,0)</f>
        <v>0</v>
      </c>
      <c r="C11" s="2">
        <f>IF('Girls'' Score Sheet'!E5="Gwin",1,0)</f>
        <v>0</v>
      </c>
      <c r="D11" s="2">
        <f>IF('Girls'' Score Sheet'!E5="MQT",1,0)</f>
        <v>0</v>
      </c>
      <c r="E11" s="2">
        <f>IF('Girls'' Score Sheet'!E5="MEN",1,0)</f>
        <v>1</v>
      </c>
      <c r="F11" s="2">
        <f>IF('Girls'' Score Sheet'!E5="SSM",1,0)</f>
        <v>0</v>
      </c>
    </row>
    <row r="12" spans="1:6" ht="12.75">
      <c r="A12">
        <f aca="true" t="shared" si="1" ref="A12:F12">SUM(A8:A11)</f>
        <v>5</v>
      </c>
      <c r="B12">
        <f t="shared" si="1"/>
        <v>0</v>
      </c>
      <c r="C12">
        <f t="shared" si="1"/>
        <v>0</v>
      </c>
      <c r="D12">
        <f t="shared" si="1"/>
        <v>5</v>
      </c>
      <c r="E12">
        <f t="shared" si="1"/>
        <v>1</v>
      </c>
      <c r="F12">
        <f t="shared" si="1"/>
        <v>0</v>
      </c>
    </row>
    <row r="13" spans="1:6" ht="12.75">
      <c r="A13" s="1" t="s">
        <v>39</v>
      </c>
      <c r="B13" s="1" t="s">
        <v>40</v>
      </c>
      <c r="C13" s="1" t="s">
        <v>41</v>
      </c>
      <c r="D13" s="1" t="s">
        <v>42</v>
      </c>
      <c r="E13" s="1" t="s">
        <v>43</v>
      </c>
      <c r="F13" s="1" t="s">
        <v>44</v>
      </c>
    </row>
    <row r="14" spans="1:6" ht="12.75">
      <c r="A14">
        <f>IF('Girls'' Score Sheet'!B8="esc",5,0)</f>
        <v>0</v>
      </c>
      <c r="B14">
        <f>IF('Girls'' Score Sheet'!B8="glad",5,0)</f>
        <v>0</v>
      </c>
      <c r="C14">
        <f>IF('Girls'' Score Sheet'!B8="Gwin",5,0)</f>
        <v>0</v>
      </c>
      <c r="D14">
        <f>IF('Girls'' Score Sheet'!B8="MQT",5,0)</f>
        <v>5</v>
      </c>
      <c r="E14">
        <f>IF('Girls'' Score Sheet'!B8="MEN",5,0)</f>
        <v>0</v>
      </c>
      <c r="F14">
        <f>IF('Girls'' Score Sheet'!B8="SSM",5,0)</f>
        <v>0</v>
      </c>
    </row>
    <row r="15" spans="1:6" ht="12.75">
      <c r="A15">
        <f>IF('Girls'' Score Sheet'!C8="esc",3,0)</f>
        <v>0</v>
      </c>
      <c r="B15">
        <f>IF('Girls'' Score Sheet'!C8="glad",3,0)</f>
        <v>0</v>
      </c>
      <c r="C15">
        <f>IF('Girls'' Score Sheet'!C8="Gwin",3,0)</f>
        <v>0</v>
      </c>
      <c r="D15">
        <f>IF('Girls'' Score Sheet'!C8="MQT",3,0)</f>
        <v>3</v>
      </c>
      <c r="E15">
        <f>IF('Girls'' Score Sheet'!C8="MEN",3,0)</f>
        <v>0</v>
      </c>
      <c r="F15">
        <f>IF('Girls'' Score Sheet'!C8="SSM",3,0)</f>
        <v>0</v>
      </c>
    </row>
    <row r="16" spans="1:6" ht="12.75">
      <c r="A16">
        <f>IF('Girls'' Score Sheet'!D8="esc",2,0)</f>
        <v>0</v>
      </c>
      <c r="B16">
        <f>IF('Girls'' Score Sheet'!D8="glad",2,0)</f>
        <v>0</v>
      </c>
      <c r="C16">
        <f>IF('Girls'' Score Sheet'!D8="Gwin",2,0)</f>
        <v>0</v>
      </c>
      <c r="D16">
        <f>IF('Girls'' Score Sheet'!D8="MQT",2,0)</f>
        <v>0</v>
      </c>
      <c r="E16">
        <f>IF('Girls'' Score Sheet'!D8="MEN",2,0)</f>
        <v>0</v>
      </c>
      <c r="F16">
        <f>IF('Girls'' Score Sheet'!D8="SSM",2,0)</f>
        <v>2</v>
      </c>
    </row>
    <row r="17" spans="1:6" ht="12.75">
      <c r="A17" s="2">
        <f>IF('Girls'' Score Sheet'!E8="esc",1,0)</f>
        <v>0</v>
      </c>
      <c r="B17">
        <f>IF('Girls'' Score Sheet'!E8="glad",1,0)</f>
        <v>1</v>
      </c>
      <c r="C17" s="2">
        <f>IF('Girls'' Score Sheet'!E8="Gwin",1,0)</f>
        <v>0</v>
      </c>
      <c r="D17" s="2">
        <f>IF('Girls'' Score Sheet'!E8="MQT",1,0)</f>
        <v>0</v>
      </c>
      <c r="E17" s="2">
        <f>IF('Girls'' Score Sheet'!E8="MEN",1,0)</f>
        <v>0</v>
      </c>
      <c r="F17" s="2">
        <f>IF('Girls'' Score Sheet'!E8="SSM",1,0)</f>
        <v>0</v>
      </c>
    </row>
    <row r="18" spans="1:6" ht="12.75">
      <c r="A18">
        <f aca="true" t="shared" si="2" ref="A18:F18">SUM(A14:A17)</f>
        <v>0</v>
      </c>
      <c r="B18">
        <f t="shared" si="2"/>
        <v>1</v>
      </c>
      <c r="C18">
        <f t="shared" si="2"/>
        <v>0</v>
      </c>
      <c r="D18">
        <f t="shared" si="2"/>
        <v>8</v>
      </c>
      <c r="E18">
        <f t="shared" si="2"/>
        <v>0</v>
      </c>
      <c r="F18">
        <f t="shared" si="2"/>
        <v>2</v>
      </c>
    </row>
    <row r="19" spans="1:6" ht="12.75">
      <c r="A19" s="1" t="s">
        <v>45</v>
      </c>
      <c r="B19" s="1" t="s">
        <v>46</v>
      </c>
      <c r="C19" s="1" t="s">
        <v>47</v>
      </c>
      <c r="D19" s="1" t="s">
        <v>48</v>
      </c>
      <c r="E19" s="1" t="s">
        <v>49</v>
      </c>
      <c r="F19" s="1" t="s">
        <v>50</v>
      </c>
    </row>
    <row r="20" spans="1:6" ht="12.75">
      <c r="A20">
        <f>IF('Girls'' Score Sheet'!B11="esc",5,0)</f>
        <v>0</v>
      </c>
      <c r="B20">
        <f>IF('Girls'' Score Sheet'!B11="glad",5,0)</f>
        <v>0</v>
      </c>
      <c r="C20">
        <f>IF('Girls'' Score Sheet'!B11="Gwin",5,0)</f>
        <v>0</v>
      </c>
      <c r="D20">
        <f>IF('Girls'' Score Sheet'!B11="MQT",5,0)</f>
        <v>5</v>
      </c>
      <c r="E20">
        <f>IF('Girls'' Score Sheet'!B11="MEN",5,0)</f>
        <v>0</v>
      </c>
      <c r="F20">
        <f>IF('Girls'' Score Sheet'!B11="SSM",5,0)</f>
        <v>0</v>
      </c>
    </row>
    <row r="21" spans="1:6" ht="12.75">
      <c r="A21">
        <f>IF('Girls'' Score Sheet'!C11="esc",3,0)</f>
        <v>0</v>
      </c>
      <c r="B21">
        <f>IF('Girls'' Score Sheet'!C11="glad",3,0)</f>
        <v>0</v>
      </c>
      <c r="C21">
        <f>IF('Girls'' Score Sheet'!C11="Gwin",3,0)</f>
        <v>0</v>
      </c>
      <c r="D21">
        <f>IF('Girls'' Score Sheet'!C11="MQT",3,0)</f>
        <v>0</v>
      </c>
      <c r="E21">
        <f>IF('Girls'' Score Sheet'!C11="MEN",3,0)</f>
        <v>0</v>
      </c>
      <c r="F21">
        <f>IF('Girls'' Score Sheet'!C11="SSM",3,0)</f>
        <v>3</v>
      </c>
    </row>
    <row r="22" spans="1:6" ht="12.75">
      <c r="A22">
        <f>IF('Girls'' Score Sheet'!D11="esc",2,0)</f>
        <v>0</v>
      </c>
      <c r="B22">
        <f>IF('Girls'' Score Sheet'!D11="glad",2,0)</f>
        <v>0</v>
      </c>
      <c r="C22">
        <f>IF('Girls'' Score Sheet'!D11="Gwin",2,0)</f>
        <v>0</v>
      </c>
      <c r="D22">
        <f>IF('Girls'' Score Sheet'!D11="MQT",2,0)</f>
        <v>0</v>
      </c>
      <c r="E22">
        <f>IF('Girls'' Score Sheet'!D11="MEN",2,0)</f>
        <v>2</v>
      </c>
      <c r="F22">
        <f>IF('Girls'' Score Sheet'!D11="SSM",2,0)</f>
        <v>0</v>
      </c>
    </row>
    <row r="23" spans="1:6" ht="12.75">
      <c r="A23" s="2">
        <f>IF('Girls'' Score Sheet'!E11="esc",1,0)</f>
        <v>1</v>
      </c>
      <c r="B23">
        <f>IF('Girls'' Score Sheet'!E11="glad",1,0)</f>
        <v>0</v>
      </c>
      <c r="C23" s="2">
        <f>IF('Girls'' Score Sheet'!E11="Gwin",1,0)</f>
        <v>0</v>
      </c>
      <c r="D23" s="2">
        <f>IF('Girls'' Score Sheet'!E11="MQT",1,0)</f>
        <v>0</v>
      </c>
      <c r="E23" s="2">
        <f>IF('Girls'' Score Sheet'!E11="MEN",1,0)</f>
        <v>0</v>
      </c>
      <c r="F23" s="2">
        <f>IF('Girls'' Score Sheet'!E11="SSM",1,0)</f>
        <v>0</v>
      </c>
    </row>
    <row r="24" spans="1:6" ht="12.75">
      <c r="A24" s="2"/>
      <c r="C24" s="2"/>
      <c r="D24" s="2"/>
      <c r="E24" s="2"/>
      <c r="F24" s="2"/>
    </row>
    <row r="25" spans="1:6" ht="12.75">
      <c r="A25">
        <f aca="true" t="shared" si="3" ref="A25:F25">SUM(A20:A23)</f>
        <v>1</v>
      </c>
      <c r="B25">
        <f t="shared" si="3"/>
        <v>0</v>
      </c>
      <c r="C25">
        <f t="shared" si="3"/>
        <v>0</v>
      </c>
      <c r="D25">
        <f t="shared" si="3"/>
        <v>5</v>
      </c>
      <c r="E25">
        <f t="shared" si="3"/>
        <v>2</v>
      </c>
      <c r="F25">
        <f t="shared" si="3"/>
        <v>3</v>
      </c>
    </row>
    <row r="26" spans="1:6" ht="12.75">
      <c r="A26" s="1" t="s">
        <v>51</v>
      </c>
      <c r="B26" s="1" t="s">
        <v>52</v>
      </c>
      <c r="C26" s="1" t="s">
        <v>53</v>
      </c>
      <c r="D26" s="1" t="s">
        <v>54</v>
      </c>
      <c r="E26" s="1" t="s">
        <v>55</v>
      </c>
      <c r="F26" s="1" t="s">
        <v>56</v>
      </c>
    </row>
    <row r="27" spans="1:6" ht="12.75">
      <c r="A27">
        <f>IF('Girls'' Score Sheet'!B15="esc",5,0)</f>
        <v>0</v>
      </c>
      <c r="B27">
        <f>IF('Girls'' Score Sheet'!B15="glad",5,0)</f>
        <v>0</v>
      </c>
      <c r="C27">
        <f>IF('Girls'' Score Sheet'!B15="Gwin",5,0)</f>
        <v>0</v>
      </c>
      <c r="D27">
        <f>IF('Girls'' Score Sheet'!B15="MQT",5,0)</f>
        <v>0</v>
      </c>
      <c r="E27">
        <f>IF('Girls'' Score Sheet'!B15="MEN",5,0)</f>
        <v>0</v>
      </c>
      <c r="F27">
        <f>IF('Girls'' Score Sheet'!B15="SSM",5,0)</f>
        <v>5</v>
      </c>
    </row>
    <row r="28" spans="1:6" ht="12.75">
      <c r="A28">
        <f>IF('Girls'' Score Sheet'!C15="esc",3,0)</f>
        <v>0</v>
      </c>
      <c r="B28">
        <f>IF('Girls'' Score Sheet'!C15="glad",3,0)</f>
        <v>0</v>
      </c>
      <c r="C28">
        <f>IF('Girls'' Score Sheet'!C15="Gwin",3,0)</f>
        <v>0</v>
      </c>
      <c r="D28">
        <f>IF('Girls'' Score Sheet'!C15="MQT",3,0)</f>
        <v>0</v>
      </c>
      <c r="E28">
        <f>IF('Girls'' Score Sheet'!C15="MEN",3,0)</f>
        <v>0</v>
      </c>
      <c r="F28">
        <f>IF('Girls'' Score Sheet'!C15="SSM",3,0)</f>
        <v>0</v>
      </c>
    </row>
    <row r="29" spans="1:6" ht="12.75">
      <c r="A29">
        <f>IF('Girls'' Score Sheet'!D15="esc",2,0)</f>
        <v>0</v>
      </c>
      <c r="B29">
        <f>IF('Girls'' Score Sheet'!D15="glad",2,0)</f>
        <v>0</v>
      </c>
      <c r="C29">
        <f>IF('Girls'' Score Sheet'!D15="Gwin",2,0)</f>
        <v>0</v>
      </c>
      <c r="D29">
        <f>IF('Girls'' Score Sheet'!D15="MQT",2,0)</f>
        <v>0</v>
      </c>
      <c r="E29">
        <f>IF('Girls'' Score Sheet'!D15="MEN",2,0)</f>
        <v>0</v>
      </c>
      <c r="F29">
        <f>IF('Girls'' Score Sheet'!D15="SSM",2,0)</f>
        <v>0</v>
      </c>
    </row>
    <row r="30" spans="1:6" ht="12.75">
      <c r="A30" s="2">
        <f>IF('Girls'' Score Sheet'!E15="esc",1,0)</f>
        <v>0</v>
      </c>
      <c r="B30">
        <f>IF('Girls'' Score Sheet'!E15="glad",1,0)</f>
        <v>1</v>
      </c>
      <c r="C30" s="2">
        <f>IF('Girls'' Score Sheet'!E15="Gwin",1,0)</f>
        <v>0</v>
      </c>
      <c r="D30" s="2">
        <f>IF('Girls'' Score Sheet'!E15="MQT",1,0)</f>
        <v>0</v>
      </c>
      <c r="E30" s="2">
        <f>IF('Girls'' Score Sheet'!E15="MEN",1,0)</f>
        <v>0</v>
      </c>
      <c r="F30" s="2">
        <f>IF('Girls'' Score Sheet'!E15="SSM",1,0)</f>
        <v>0</v>
      </c>
    </row>
    <row r="31" spans="1:6" ht="12.75">
      <c r="A31">
        <f aca="true" t="shared" si="4" ref="A31:F31">SUM(A27:A30)</f>
        <v>0</v>
      </c>
      <c r="B31">
        <f t="shared" si="4"/>
        <v>1</v>
      </c>
      <c r="C31">
        <f t="shared" si="4"/>
        <v>0</v>
      </c>
      <c r="D31">
        <f t="shared" si="4"/>
        <v>0</v>
      </c>
      <c r="E31">
        <f t="shared" si="4"/>
        <v>0</v>
      </c>
      <c r="F31">
        <f t="shared" si="4"/>
        <v>5</v>
      </c>
    </row>
    <row r="32" spans="1:6" ht="12.75">
      <c r="A32" s="1" t="s">
        <v>57</v>
      </c>
      <c r="B32" s="1" t="s">
        <v>58</v>
      </c>
      <c r="C32" s="1" t="s">
        <v>59</v>
      </c>
      <c r="D32" s="1" t="s">
        <v>60</v>
      </c>
      <c r="E32" s="1" t="s">
        <v>61</v>
      </c>
      <c r="F32" s="1" t="s">
        <v>62</v>
      </c>
    </row>
    <row r="33" spans="1:6" ht="12.75">
      <c r="A33">
        <f>IF('Girls'' Score Sheet'!B16="esc",5,0)</f>
        <v>0</v>
      </c>
      <c r="B33">
        <f>IF('Girls'' Score Sheet'!B16="glad",5,0)</f>
        <v>0</v>
      </c>
      <c r="C33">
        <f>IF('Girls'' Score Sheet'!B16="Gwin",5,0)</f>
        <v>0</v>
      </c>
      <c r="D33">
        <f>IF('Girls'' Score Sheet'!B16="MQT",5,0)</f>
        <v>5</v>
      </c>
      <c r="E33">
        <f>IF('Girls'' Score Sheet'!B16="MEN",5,0)</f>
        <v>0</v>
      </c>
      <c r="F33">
        <f>IF('Girls'' Score Sheet'!B16="SSM",5,0)</f>
        <v>0</v>
      </c>
    </row>
    <row r="34" spans="1:6" ht="12.75">
      <c r="A34">
        <f>IF('Girls'' Score Sheet'!C16="esc",3,0)</f>
        <v>0</v>
      </c>
      <c r="B34">
        <f>IF('Girls'' Score Sheet'!C16="glad",3,0)</f>
        <v>0</v>
      </c>
      <c r="C34">
        <f>IF('Girls'' Score Sheet'!C16="Gwin",3,0)</f>
        <v>0</v>
      </c>
      <c r="D34">
        <f>IF('Girls'' Score Sheet'!C16="MQT",3,0)</f>
        <v>3</v>
      </c>
      <c r="E34">
        <f>IF('Girls'' Score Sheet'!C16="MEN",3,0)</f>
        <v>0</v>
      </c>
      <c r="F34">
        <f>IF('Girls'' Score Sheet'!C16="SSM",3,0)</f>
        <v>0</v>
      </c>
    </row>
    <row r="35" spans="1:6" ht="12.75">
      <c r="A35">
        <f>IF('Girls'' Score Sheet'!D16="esc",2,0)</f>
        <v>2</v>
      </c>
      <c r="B35">
        <f>IF('Girls'' Score Sheet'!D16="glad",2,0)</f>
        <v>0</v>
      </c>
      <c r="C35">
        <f>IF('Girls'' Score Sheet'!D16="Gwin",2,0)</f>
        <v>0</v>
      </c>
      <c r="D35">
        <f>IF('Girls'' Score Sheet'!D16="MQT",2,0)</f>
        <v>0</v>
      </c>
      <c r="E35">
        <f>IF('Girls'' Score Sheet'!D16="MEN",2,0)</f>
        <v>0</v>
      </c>
      <c r="F35">
        <f>IF('Girls'' Score Sheet'!D16="SSM",2,0)</f>
        <v>0</v>
      </c>
    </row>
    <row r="36" spans="1:6" ht="12.75">
      <c r="A36" s="2">
        <f>IF('Girls'' Score Sheet'!E16="esc",1,0)</f>
        <v>0</v>
      </c>
      <c r="B36">
        <f>IF('Girls'' Score Sheet'!E16="glad",1,0)</f>
        <v>1</v>
      </c>
      <c r="C36" s="2">
        <f>IF('Girls'' Score Sheet'!E16="Gwin",1,0)</f>
        <v>0</v>
      </c>
      <c r="D36" s="2">
        <f>IF('Girls'' Score Sheet'!E16="MQT",1,0)</f>
        <v>0</v>
      </c>
      <c r="E36" s="2">
        <f>IF('Girls'' Score Sheet'!E16="MEN",1,0)</f>
        <v>0</v>
      </c>
      <c r="F36" s="2">
        <f>IF('Girls'' Score Sheet'!E16="SSM",1,0)</f>
        <v>0</v>
      </c>
    </row>
    <row r="37" spans="1:6" ht="12.75">
      <c r="A37">
        <f aca="true" t="shared" si="5" ref="A37:F37">SUM(A33:A36)</f>
        <v>2</v>
      </c>
      <c r="B37">
        <f t="shared" si="5"/>
        <v>1</v>
      </c>
      <c r="C37">
        <f t="shared" si="5"/>
        <v>0</v>
      </c>
      <c r="D37">
        <f t="shared" si="5"/>
        <v>8</v>
      </c>
      <c r="E37">
        <f t="shared" si="5"/>
        <v>0</v>
      </c>
      <c r="F37">
        <f t="shared" si="5"/>
        <v>0</v>
      </c>
    </row>
    <row r="38" spans="1:6" ht="12.75">
      <c r="A38" s="1" t="s">
        <v>68</v>
      </c>
      <c r="B38" s="1" t="s">
        <v>63</v>
      </c>
      <c r="C38" s="1" t="s">
        <v>64</v>
      </c>
      <c r="D38" s="1" t="s">
        <v>65</v>
      </c>
      <c r="E38" s="1" t="s">
        <v>66</v>
      </c>
      <c r="F38" s="1" t="s">
        <v>67</v>
      </c>
    </row>
    <row r="39" spans="1:6" ht="12.75">
      <c r="A39">
        <f>IF('Girls'' Score Sheet'!B19="esc",5,0)</f>
        <v>5</v>
      </c>
      <c r="B39">
        <f>IF('Girls'' Score Sheet'!B19="glad",5,0)</f>
        <v>0</v>
      </c>
      <c r="C39">
        <f>IF('Girls'' Score Sheet'!B19="Gwin",5,0)</f>
        <v>0</v>
      </c>
      <c r="D39">
        <f>IF('Girls'' Score Sheet'!B19="MQT",5,0)</f>
        <v>0</v>
      </c>
      <c r="E39">
        <f>IF('Girls'' Score Sheet'!B19="MEN",5,0)</f>
        <v>0</v>
      </c>
      <c r="F39">
        <f>IF('Girls'' Score Sheet'!B19="SSM",5,0)</f>
        <v>0</v>
      </c>
    </row>
    <row r="40" spans="1:6" ht="12.75">
      <c r="A40">
        <f>IF('Girls'' Score Sheet'!C19="esc",3,0)</f>
        <v>0</v>
      </c>
      <c r="B40">
        <f>IF('Girls'' Score Sheet'!C19="glad",3,0)</f>
        <v>0</v>
      </c>
      <c r="C40">
        <f>IF('Girls'' Score Sheet'!C19="Gwin",3,0)</f>
        <v>0</v>
      </c>
      <c r="D40">
        <f>IF('Girls'' Score Sheet'!C19="MQT",3,0)</f>
        <v>3</v>
      </c>
      <c r="E40">
        <f>IF('Girls'' Score Sheet'!C19="MEN",3,0)</f>
        <v>0</v>
      </c>
      <c r="F40">
        <f>IF('Girls'' Score Sheet'!C19="SSM",3,0)</f>
        <v>0</v>
      </c>
    </row>
    <row r="41" spans="1:6" ht="12.75">
      <c r="A41">
        <f>IF('Girls'' Score Sheet'!D19="esc",2,0)</f>
        <v>2</v>
      </c>
      <c r="B41">
        <f>IF('Girls'' Score Sheet'!D19="glad",2,0)</f>
        <v>0</v>
      </c>
      <c r="C41">
        <f>IF('Girls'' Score Sheet'!D19="Gwin",2,0)</f>
        <v>0</v>
      </c>
      <c r="D41">
        <f>IF('Girls'' Score Sheet'!D19="MQT",2,0)</f>
        <v>0</v>
      </c>
      <c r="E41">
        <f>IF('Girls'' Score Sheet'!D19="MEN",2,0)</f>
        <v>0</v>
      </c>
      <c r="F41">
        <f>IF('Girls'' Score Sheet'!D19="SSM",2,0)</f>
        <v>0</v>
      </c>
    </row>
    <row r="42" spans="1:6" ht="12.75">
      <c r="A42" s="2">
        <f>IF('Girls'' Score Sheet'!E19="esc",1,0)</f>
        <v>1</v>
      </c>
      <c r="B42">
        <f>IF('Girls'' Score Sheet'!E19="glad",1,0)</f>
        <v>0</v>
      </c>
      <c r="C42" s="2">
        <f>IF('Girls'' Score Sheet'!E19="Gwin",1,0)</f>
        <v>0</v>
      </c>
      <c r="D42" s="2">
        <f>IF('Girls'' Score Sheet'!E19="MQT",1,0)</f>
        <v>0</v>
      </c>
      <c r="E42" s="2">
        <f>IF('Girls'' Score Sheet'!E19="MEN",1,0)</f>
        <v>0</v>
      </c>
      <c r="F42" s="2">
        <f>IF('Girls'' Score Sheet'!E19="SSM",1,0)</f>
        <v>0</v>
      </c>
    </row>
    <row r="43" spans="1:6" ht="12.75">
      <c r="A43">
        <f aca="true" t="shared" si="6" ref="A43:F43">SUM(A39:A42)</f>
        <v>8</v>
      </c>
      <c r="B43">
        <f t="shared" si="6"/>
        <v>0</v>
      </c>
      <c r="C43">
        <f t="shared" si="6"/>
        <v>0</v>
      </c>
      <c r="D43">
        <f t="shared" si="6"/>
        <v>3</v>
      </c>
      <c r="E43">
        <f t="shared" si="6"/>
        <v>0</v>
      </c>
      <c r="F43">
        <f t="shared" si="6"/>
        <v>0</v>
      </c>
    </row>
    <row r="44" spans="1:6" ht="12.75">
      <c r="A44" s="1" t="s">
        <v>69</v>
      </c>
      <c r="B44" s="1" t="s">
        <v>70</v>
      </c>
      <c r="C44" s="1" t="s">
        <v>71</v>
      </c>
      <c r="D44" s="1" t="s">
        <v>72</v>
      </c>
      <c r="E44" s="1" t="s">
        <v>73</v>
      </c>
      <c r="F44" s="1" t="s">
        <v>74</v>
      </c>
    </row>
    <row r="45" spans="1:6" ht="12.75">
      <c r="A45">
        <f>IF('Girls'' Score Sheet'!B22="esc",5,0)</f>
        <v>5</v>
      </c>
      <c r="B45">
        <f>IF('Girls'' Score Sheet'!B22="glad",5,0)</f>
        <v>0</v>
      </c>
      <c r="C45">
        <f>IF('Girls'' Score Sheet'!B22="Gwin",5,0)</f>
        <v>0</v>
      </c>
      <c r="D45">
        <f>IF('Girls'' Score Sheet'!B22="MQT",5,0)</f>
        <v>0</v>
      </c>
      <c r="E45">
        <f>IF('Girls'' Score Sheet'!B22="MEN",5,0)</f>
        <v>0</v>
      </c>
      <c r="F45">
        <f>IF('Girls'' Score Sheet'!B22="SSM",5,0)</f>
        <v>0</v>
      </c>
    </row>
    <row r="46" spans="1:6" ht="12.75">
      <c r="A46">
        <f>IF('Girls'' Score Sheet'!C22="esc",3,0)</f>
        <v>3</v>
      </c>
      <c r="B46">
        <f>IF('Girls'' Score Sheet'!C22="glad",3,0)</f>
        <v>0</v>
      </c>
      <c r="C46">
        <f>IF('Girls'' Score Sheet'!C22="Gwin",3,0)</f>
        <v>0</v>
      </c>
      <c r="D46">
        <f>IF('Girls'' Score Sheet'!C22="MQT",3,0)</f>
        <v>0</v>
      </c>
      <c r="E46">
        <f>IF('Girls'' Score Sheet'!C22="MEN",3,0)</f>
        <v>0</v>
      </c>
      <c r="F46">
        <f>IF('Girls'' Score Sheet'!C22="SSM",3,0)</f>
        <v>0</v>
      </c>
    </row>
    <row r="47" spans="1:6" ht="12.75">
      <c r="A47">
        <f>IF('Girls'' Score Sheet'!D22="esc",2,0)</f>
        <v>0</v>
      </c>
      <c r="B47">
        <f>IF('Girls'' Score Sheet'!D22="glad",2,0)</f>
        <v>0</v>
      </c>
      <c r="C47">
        <f>IF('Girls'' Score Sheet'!D22="Gwin",2,0)</f>
        <v>0</v>
      </c>
      <c r="D47">
        <f>IF('Girls'' Score Sheet'!D22="MQT",2,0)</f>
        <v>2</v>
      </c>
      <c r="E47">
        <f>IF('Girls'' Score Sheet'!D22="MEN",2,0)</f>
        <v>0</v>
      </c>
      <c r="F47">
        <f>IF('Girls'' Score Sheet'!D22="SSM",2,0)</f>
        <v>0</v>
      </c>
    </row>
    <row r="48" spans="1:6" ht="12.75">
      <c r="A48" s="2">
        <f>IF('Girls'' Score Sheet'!E22="esc",1,0)</f>
        <v>0</v>
      </c>
      <c r="B48">
        <f>IF('Girls'' Score Sheet'!E22="glad",1,0)</f>
        <v>0</v>
      </c>
      <c r="C48" s="2">
        <f>IF('Girls'' Score Sheet'!E22="Gwin",1,0)</f>
        <v>0</v>
      </c>
      <c r="D48" s="2">
        <f>IF('Girls'' Score Sheet'!E22="MQT",1,0)</f>
        <v>0</v>
      </c>
      <c r="E48" s="2">
        <f>IF('Girls'' Score Sheet'!E22="MEN",1,0)</f>
        <v>0</v>
      </c>
      <c r="F48" s="2">
        <f>IF('Girls'' Score Sheet'!E22="SSM",1,0)</f>
        <v>1</v>
      </c>
    </row>
    <row r="49" spans="1:6" ht="12.75">
      <c r="A49">
        <f aca="true" t="shared" si="7" ref="A49:F49">SUM(A45:A48)</f>
        <v>8</v>
      </c>
      <c r="B49">
        <f t="shared" si="7"/>
        <v>0</v>
      </c>
      <c r="C49">
        <f t="shared" si="7"/>
        <v>0</v>
      </c>
      <c r="D49">
        <f t="shared" si="7"/>
        <v>2</v>
      </c>
      <c r="E49">
        <f t="shared" si="7"/>
        <v>0</v>
      </c>
      <c r="F49">
        <f t="shared" si="7"/>
        <v>1</v>
      </c>
    </row>
    <row r="50" spans="1:6" ht="12.75">
      <c r="A50" s="1" t="s">
        <v>75</v>
      </c>
      <c r="B50" s="1" t="s">
        <v>76</v>
      </c>
      <c r="C50" s="1" t="s">
        <v>77</v>
      </c>
      <c r="D50" s="1" t="s">
        <v>78</v>
      </c>
      <c r="E50" s="1" t="s">
        <v>79</v>
      </c>
      <c r="F50" s="1" t="s">
        <v>80</v>
      </c>
    </row>
    <row r="51" spans="1:6" ht="12.75">
      <c r="A51">
        <f>IF('Girls'' Score Sheet'!B25="esc",5,0)</f>
        <v>0</v>
      </c>
      <c r="B51">
        <f>IF('Girls'' Score Sheet'!B25="glad",5,0)</f>
        <v>0</v>
      </c>
      <c r="C51">
        <f>IF('Girls'' Score Sheet'!B25="Gwin",5,0)</f>
        <v>0</v>
      </c>
      <c r="D51">
        <f>IF('Girls'' Score Sheet'!B25="MQT",5,0)</f>
        <v>5</v>
      </c>
      <c r="E51">
        <f>IF('Girls'' Score Sheet'!B25="MEN",5,0)</f>
        <v>0</v>
      </c>
      <c r="F51">
        <f>IF('Girls'' Score Sheet'!B25="SSM",5,0)</f>
        <v>0</v>
      </c>
    </row>
    <row r="52" spans="1:6" ht="12.75">
      <c r="A52">
        <f>IF('Girls'' Score Sheet'!C25="esc",3,0)</f>
        <v>0</v>
      </c>
      <c r="B52">
        <f>IF('Girls'' Score Sheet'!C25="glad",3,0)</f>
        <v>0</v>
      </c>
      <c r="C52">
        <f>IF('Girls'' Score Sheet'!C25="Gwin",3,0)</f>
        <v>0</v>
      </c>
      <c r="D52">
        <f>IF('Girls'' Score Sheet'!C25="MQT",3,0)</f>
        <v>3</v>
      </c>
      <c r="E52">
        <f>IF('Girls'' Score Sheet'!C25="MEN",3,0)</f>
        <v>0</v>
      </c>
      <c r="F52">
        <f>IF('Girls'' Score Sheet'!C25="SSM",3,0)</f>
        <v>0</v>
      </c>
    </row>
    <row r="53" spans="1:6" ht="12.75">
      <c r="A53">
        <f>IF('Girls'' Score Sheet'!D25="esc",2,0)</f>
        <v>0</v>
      </c>
      <c r="B53">
        <f>IF('Girls'' Score Sheet'!D25="glad",2,0)</f>
        <v>0</v>
      </c>
      <c r="C53">
        <f>IF('Girls'' Score Sheet'!D25="Gwin",2,0)</f>
        <v>0</v>
      </c>
      <c r="D53">
        <f>IF('Girls'' Score Sheet'!D25="MQT",2,0)</f>
        <v>0</v>
      </c>
      <c r="E53">
        <f>IF('Girls'' Score Sheet'!D25="MEN",2,0)</f>
        <v>0</v>
      </c>
      <c r="F53">
        <f>IF('Girls'' Score Sheet'!D25="SSM",2,0)</f>
        <v>2</v>
      </c>
    </row>
    <row r="54" spans="1:6" ht="12.75">
      <c r="A54" s="2">
        <f>IF('Girls'' Score Sheet'!E25="esc",1,0)</f>
        <v>0</v>
      </c>
      <c r="B54">
        <f>IF('Girls'' Score Sheet'!E25="glad",1,0)</f>
        <v>1</v>
      </c>
      <c r="C54" s="2">
        <f>IF('Girls'' Score Sheet'!E25="Gwin",1,0)</f>
        <v>0</v>
      </c>
      <c r="D54" s="2">
        <f>IF('Girls'' Score Sheet'!E25="MQT",1,0)</f>
        <v>0</v>
      </c>
      <c r="E54" s="2">
        <f>IF('Girls'' Score Sheet'!E25="MEN",1,0)</f>
        <v>0</v>
      </c>
      <c r="F54" s="2">
        <f>IF('Girls'' Score Sheet'!E25="SSM",1,0)</f>
        <v>0</v>
      </c>
    </row>
    <row r="55" spans="1:6" ht="12.75">
      <c r="A55">
        <f aca="true" t="shared" si="8" ref="A55:F55">SUM(A51:A54)</f>
        <v>0</v>
      </c>
      <c r="B55">
        <f t="shared" si="8"/>
        <v>1</v>
      </c>
      <c r="C55">
        <f t="shared" si="8"/>
        <v>0</v>
      </c>
      <c r="D55">
        <f t="shared" si="8"/>
        <v>8</v>
      </c>
      <c r="E55">
        <f t="shared" si="8"/>
        <v>0</v>
      </c>
      <c r="F55">
        <f t="shared" si="8"/>
        <v>2</v>
      </c>
    </row>
    <row r="56" spans="1:6" ht="12.75">
      <c r="A56" s="1" t="s">
        <v>81</v>
      </c>
      <c r="B56" s="1" t="s">
        <v>82</v>
      </c>
      <c r="C56" s="1" t="s">
        <v>83</v>
      </c>
      <c r="D56" s="1" t="s">
        <v>84</v>
      </c>
      <c r="E56" s="1" t="s">
        <v>85</v>
      </c>
      <c r="F56" s="1" t="s">
        <v>86</v>
      </c>
    </row>
    <row r="57" spans="1:6" ht="12.75">
      <c r="A57">
        <f>IF('Girls'' Score Sheet'!B28="esc",5,0)</f>
        <v>5</v>
      </c>
      <c r="B57">
        <f>IF('Girls'' Score Sheet'!B28="glad",5,0)</f>
        <v>0</v>
      </c>
      <c r="C57">
        <f>IF('Girls'' Score Sheet'!B28="Gwin",5,0)</f>
        <v>0</v>
      </c>
      <c r="D57">
        <f>IF('Girls'' Score Sheet'!B28="MQT",5,0)</f>
        <v>0</v>
      </c>
      <c r="E57">
        <f>IF('Girls'' Score Sheet'!B28="MEN",5,0)</f>
        <v>0</v>
      </c>
      <c r="F57">
        <f>IF('Girls'' Score Sheet'!B28="SSM",5,0)</f>
        <v>0</v>
      </c>
    </row>
    <row r="58" spans="1:6" ht="12.75">
      <c r="A58">
        <f>IF('Girls'' Score Sheet'!C28="esc",3,0)</f>
        <v>0</v>
      </c>
      <c r="B58">
        <f>IF('Girls'' Score Sheet'!C28="glad",3,0)</f>
        <v>0</v>
      </c>
      <c r="C58">
        <f>IF('Girls'' Score Sheet'!C28="Gwin",3,0)</f>
        <v>0</v>
      </c>
      <c r="D58">
        <f>IF('Girls'' Score Sheet'!C28="MQT",3,0)</f>
        <v>3</v>
      </c>
      <c r="E58">
        <f>IF('Girls'' Score Sheet'!C28="MEN",3,0)</f>
        <v>0</v>
      </c>
      <c r="F58">
        <f>IF('Girls'' Score Sheet'!C28="SSM",3,0)</f>
        <v>0</v>
      </c>
    </row>
    <row r="59" spans="1:6" ht="12.75">
      <c r="A59">
        <f>IF('Girls'' Score Sheet'!D28="esc",2,0)</f>
        <v>2</v>
      </c>
      <c r="B59">
        <f>IF('Girls'' Score Sheet'!D28="glad",2,0)</f>
        <v>0</v>
      </c>
      <c r="C59">
        <f>IF('Girls'' Score Sheet'!D28="Gwin",2,0)</f>
        <v>0</v>
      </c>
      <c r="D59">
        <f>IF('Girls'' Score Sheet'!D28="MQT",2,0)</f>
        <v>0</v>
      </c>
      <c r="E59">
        <f>IF('Girls'' Score Sheet'!D28="MEN",2,0)</f>
        <v>0</v>
      </c>
      <c r="F59">
        <f>IF('Girls'' Score Sheet'!D28="SSM",2,0)</f>
        <v>0</v>
      </c>
    </row>
    <row r="60" spans="1:6" ht="12.75">
      <c r="A60" s="2">
        <f>IF('Girls'' Score Sheet'!E28="esc",1,0)</f>
        <v>0</v>
      </c>
      <c r="B60">
        <f>IF('Girls'' Score Sheet'!E28="glad",1,0)</f>
        <v>0</v>
      </c>
      <c r="C60" s="2">
        <f>IF('Girls'' Score Sheet'!E28="Gwin",1,0)</f>
        <v>0</v>
      </c>
      <c r="D60" s="2">
        <f>IF('Girls'' Score Sheet'!E28="MQT",1,0)</f>
        <v>1</v>
      </c>
      <c r="E60" s="2">
        <f>IF('Girls'' Score Sheet'!E28="MEN",1,0)</f>
        <v>0</v>
      </c>
      <c r="F60" s="2">
        <f>IF('Girls'' Score Sheet'!E28="SSM",1,0)</f>
        <v>0</v>
      </c>
    </row>
    <row r="61" spans="1:6" ht="12.75">
      <c r="A61">
        <f aca="true" t="shared" si="9" ref="A61:F61">SUM(A57:A60)</f>
        <v>7</v>
      </c>
      <c r="B61">
        <f t="shared" si="9"/>
        <v>0</v>
      </c>
      <c r="C61">
        <f t="shared" si="9"/>
        <v>0</v>
      </c>
      <c r="D61">
        <f t="shared" si="9"/>
        <v>4</v>
      </c>
      <c r="E61">
        <f t="shared" si="9"/>
        <v>0</v>
      </c>
      <c r="F61">
        <f t="shared" si="9"/>
        <v>0</v>
      </c>
    </row>
    <row r="62" spans="1:6" ht="12.75">
      <c r="A62" s="1" t="s">
        <v>87</v>
      </c>
      <c r="B62" s="1" t="s">
        <v>88</v>
      </c>
      <c r="C62" s="1" t="s">
        <v>89</v>
      </c>
      <c r="D62" s="1" t="s">
        <v>90</v>
      </c>
      <c r="E62" s="1" t="s">
        <v>91</v>
      </c>
      <c r="F62" s="1" t="s">
        <v>92</v>
      </c>
    </row>
    <row r="63" spans="1:6" ht="12.75">
      <c r="A63">
        <f>IF('Girls'' Score Sheet'!B31="esc",5,0)</f>
        <v>0</v>
      </c>
      <c r="B63">
        <f>IF('Girls'' Score Sheet'!B31="glad",5,0)</f>
        <v>0</v>
      </c>
      <c r="C63">
        <f>IF('Girls'' Score Sheet'!B31="Gwin",5,0)</f>
        <v>0</v>
      </c>
      <c r="D63">
        <f>IF('Girls'' Score Sheet'!B31="MQT",5,0)</f>
        <v>5</v>
      </c>
      <c r="E63">
        <f>IF('Girls'' Score Sheet'!B31="MEN",5,0)</f>
        <v>0</v>
      </c>
      <c r="F63">
        <f>IF('Girls'' Score Sheet'!B31="SSM",5,0)</f>
        <v>0</v>
      </c>
    </row>
    <row r="64" spans="1:6" ht="12.75">
      <c r="A64">
        <f>IF('Girls'' Score Sheet'!C31="esc",3,0)</f>
        <v>3</v>
      </c>
      <c r="B64">
        <f>IF('Girls'' Score Sheet'!C31="glad",3,0)</f>
        <v>0</v>
      </c>
      <c r="C64">
        <f>IF('Girls'' Score Sheet'!C31="Gwin",3,0)</f>
        <v>0</v>
      </c>
      <c r="D64">
        <f>IF('Girls'' Score Sheet'!C31="MQT",3,0)</f>
        <v>0</v>
      </c>
      <c r="E64">
        <f>IF('Girls'' Score Sheet'!C31="MEN",3,0)</f>
        <v>0</v>
      </c>
      <c r="F64">
        <f>IF('Girls'' Score Sheet'!C31="SSM",3,0)</f>
        <v>0</v>
      </c>
    </row>
    <row r="65" spans="1:6" ht="12.75">
      <c r="A65">
        <f>IF('Girls'' Score Sheet'!D31="esc",2,0)</f>
        <v>0</v>
      </c>
      <c r="B65">
        <f>IF('Girls'' Score Sheet'!D31="glad",2,0)</f>
        <v>0</v>
      </c>
      <c r="C65">
        <f>IF('Girls'' Score Sheet'!D31="Gwin",2,0)</f>
        <v>0</v>
      </c>
      <c r="D65">
        <f>IF('Girls'' Score Sheet'!D31="MQT",2,0)</f>
        <v>0</v>
      </c>
      <c r="E65">
        <f>IF('Girls'' Score Sheet'!D31="MEN",2,0)</f>
        <v>2</v>
      </c>
      <c r="F65">
        <f>IF('Girls'' Score Sheet'!D31="SSM",2,0)</f>
        <v>0</v>
      </c>
    </row>
    <row r="66" spans="1:6" ht="12.75">
      <c r="A66" s="2">
        <f>IF('Girls'' Score Sheet'!E31="esc",1,0)</f>
        <v>0</v>
      </c>
      <c r="B66">
        <f>IF('Girls'' Score Sheet'!E31="glad",1,0)</f>
        <v>1</v>
      </c>
      <c r="C66" s="2">
        <f>IF('Girls'' Score Sheet'!E31="Gwin",1,0)</f>
        <v>0</v>
      </c>
      <c r="D66" s="2">
        <f>IF('Girls'' Score Sheet'!E31="MQT",1,0)</f>
        <v>0</v>
      </c>
      <c r="E66" s="2">
        <f>IF('Girls'' Score Sheet'!E31="MEN",1,0)</f>
        <v>0</v>
      </c>
      <c r="F66" s="2">
        <f>IF('Girls'' Score Sheet'!E31="SSM",1,0)</f>
        <v>0</v>
      </c>
    </row>
    <row r="67" spans="1:6" ht="12.75">
      <c r="A67" s="2"/>
      <c r="C67" s="2"/>
      <c r="D67" s="2"/>
      <c r="E67" s="2"/>
      <c r="F67" s="2"/>
    </row>
    <row r="68" spans="1:6" ht="12.75">
      <c r="A68">
        <f aca="true" t="shared" si="10" ref="A68:F68">SUM(A63:A66)</f>
        <v>3</v>
      </c>
      <c r="B68">
        <f t="shared" si="10"/>
        <v>1</v>
      </c>
      <c r="C68">
        <f t="shared" si="10"/>
        <v>0</v>
      </c>
      <c r="D68">
        <f t="shared" si="10"/>
        <v>5</v>
      </c>
      <c r="E68">
        <f t="shared" si="10"/>
        <v>2</v>
      </c>
      <c r="F68">
        <f t="shared" si="10"/>
        <v>0</v>
      </c>
    </row>
    <row r="69" spans="1:6" ht="12.75">
      <c r="A69" s="1" t="s">
        <v>93</v>
      </c>
      <c r="B69" s="1" t="s">
        <v>94</v>
      </c>
      <c r="C69" s="1" t="s">
        <v>95</v>
      </c>
      <c r="D69" s="1" t="s">
        <v>96</v>
      </c>
      <c r="E69" s="1" t="s">
        <v>97</v>
      </c>
      <c r="F69" s="1" t="s">
        <v>98</v>
      </c>
    </row>
    <row r="70" spans="1:6" ht="12.75">
      <c r="A70">
        <f>IF('Girls'' Score Sheet'!B32="esc",5,0)</f>
        <v>0</v>
      </c>
      <c r="B70">
        <f>IF('Girls'' Score Sheet'!B32="glad",5,0)</f>
        <v>0</v>
      </c>
      <c r="C70">
        <f>IF('Girls'' Score Sheet'!B32="Gwin",5,0)</f>
        <v>0</v>
      </c>
      <c r="D70">
        <f>IF('Girls'' Score Sheet'!B32="MQT",5,0)</f>
        <v>0</v>
      </c>
      <c r="E70">
        <f>IF('Girls'' Score Sheet'!B32="MEN",5,0)</f>
        <v>0</v>
      </c>
      <c r="F70">
        <f>IF('Girls'' Score Sheet'!B32="SSM",5,0)</f>
        <v>5</v>
      </c>
    </row>
    <row r="71" spans="1:6" ht="12.75">
      <c r="A71">
        <f>IF('Girls'' Score Sheet'!C32="esc",3,0)</f>
        <v>0</v>
      </c>
      <c r="B71">
        <f>IF('Girls'' Score Sheet'!C32="glad",3,0)</f>
        <v>0</v>
      </c>
      <c r="C71">
        <f>IF('Girls'' Score Sheet'!C32="Gwin",3,0)</f>
        <v>0</v>
      </c>
      <c r="D71">
        <f>IF('Girls'' Score Sheet'!C32="MQT",3,0)</f>
        <v>0</v>
      </c>
      <c r="E71">
        <f>IF('Girls'' Score Sheet'!C32="MEN",3,0)</f>
        <v>0</v>
      </c>
      <c r="F71">
        <f>IF('Girls'' Score Sheet'!C32="SSM",3,0)</f>
        <v>3</v>
      </c>
    </row>
    <row r="72" spans="1:6" ht="12.75">
      <c r="A72">
        <f>IF('Girls'' Score Sheet'!D32="esc",2,0)</f>
        <v>0</v>
      </c>
      <c r="B72">
        <f>IF('Girls'' Score Sheet'!D32="glad",2,0)</f>
        <v>2</v>
      </c>
      <c r="C72">
        <f>IF('Girls'' Score Sheet'!D32="Gwin",2,0)</f>
        <v>0</v>
      </c>
      <c r="D72">
        <f>IF('Girls'' Score Sheet'!D32="MQT",2,0)</f>
        <v>0</v>
      </c>
      <c r="E72">
        <f>IF('Girls'' Score Sheet'!D32="MEN",2,0)</f>
        <v>0</v>
      </c>
      <c r="F72">
        <f>IF('Girls'' Score Sheet'!D32="SSM",2,0)</f>
        <v>0</v>
      </c>
    </row>
    <row r="73" spans="1:6" ht="12.75">
      <c r="A73" s="2">
        <f>IF('Girls'' Score Sheet'!E32="esc",1,0)</f>
        <v>1</v>
      </c>
      <c r="B73">
        <f>IF('Girls'' Score Sheet'!E32="glad",1,0)</f>
        <v>0</v>
      </c>
      <c r="C73" s="2">
        <f>IF('Girls'' Score Sheet'!E32="Gwin",1,0)</f>
        <v>0</v>
      </c>
      <c r="D73" s="2">
        <f>IF('Girls'' Score Sheet'!E32="MQT",1,0)</f>
        <v>0</v>
      </c>
      <c r="E73" s="2">
        <f>IF('Girls'' Score Sheet'!E32="MEN",1,0)</f>
        <v>0</v>
      </c>
      <c r="F73" s="2">
        <f>IF('Girls'' Score Sheet'!E32="SSM",1,0)</f>
        <v>0</v>
      </c>
    </row>
    <row r="74" spans="1:6" ht="12.75">
      <c r="A74">
        <f aca="true" t="shared" si="11" ref="A74:F74">SUM(A70:A73)</f>
        <v>1</v>
      </c>
      <c r="B74">
        <f t="shared" si="11"/>
        <v>2</v>
      </c>
      <c r="C74">
        <f t="shared" si="11"/>
        <v>0</v>
      </c>
      <c r="D74">
        <f t="shared" si="11"/>
        <v>0</v>
      </c>
      <c r="E74">
        <f t="shared" si="11"/>
        <v>0</v>
      </c>
      <c r="F74">
        <f t="shared" si="11"/>
        <v>8</v>
      </c>
    </row>
    <row r="75" spans="1:6" ht="12.75">
      <c r="A75" s="1" t="s">
        <v>99</v>
      </c>
      <c r="B75" s="1" t="s">
        <v>100</v>
      </c>
      <c r="C75" s="1" t="s">
        <v>101</v>
      </c>
      <c r="D75" s="1" t="s">
        <v>102</v>
      </c>
      <c r="E75" s="1" t="s">
        <v>103</v>
      </c>
      <c r="F75" s="1" t="s">
        <v>104</v>
      </c>
    </row>
    <row r="76" spans="1:6" ht="12.75">
      <c r="A76">
        <f>IF('Girls'' Score Sheet'!B35="esc",5,0)</f>
        <v>0</v>
      </c>
      <c r="B76">
        <f>IF('Girls'' Score Sheet'!B35="glad",5,0)</f>
        <v>0</v>
      </c>
      <c r="C76">
        <f>IF('Girls'' Score Sheet'!B35="Gwin",5,0)</f>
        <v>0</v>
      </c>
      <c r="D76">
        <f>IF('Girls'' Score Sheet'!B35="MQT",5,0)</f>
        <v>0</v>
      </c>
      <c r="E76">
        <f>IF('Girls'' Score Sheet'!B35="MEN",5,0)</f>
        <v>0</v>
      </c>
      <c r="F76">
        <f>IF('Girls'' Score Sheet'!B35="SSM",5,0)</f>
        <v>5</v>
      </c>
    </row>
    <row r="77" spans="1:6" ht="12.75">
      <c r="A77">
        <f>IF('Girls'' Score Sheet'!C35="esc",3,0)</f>
        <v>3</v>
      </c>
      <c r="B77">
        <f>IF('Girls'' Score Sheet'!C35="glad",3,0)</f>
        <v>0</v>
      </c>
      <c r="C77">
        <f>IF('Girls'' Score Sheet'!C35="Gwin",3,0)</f>
        <v>0</v>
      </c>
      <c r="D77">
        <f>IF('Girls'' Score Sheet'!C35="MQT",3,0)</f>
        <v>0</v>
      </c>
      <c r="E77">
        <f>IF('Girls'' Score Sheet'!C35="MEN",3,0)</f>
        <v>0</v>
      </c>
      <c r="F77">
        <f>IF('Girls'' Score Sheet'!C35="SSM",3,0)</f>
        <v>0</v>
      </c>
    </row>
    <row r="78" spans="1:6" ht="12.75">
      <c r="A78">
        <f>IF('Girls'' Score Sheet'!D35="esc",2,0)</f>
        <v>0</v>
      </c>
      <c r="B78">
        <f>IF('Girls'' Score Sheet'!D35="glad",2,0)</f>
        <v>0</v>
      </c>
      <c r="C78">
        <f>IF('Girls'' Score Sheet'!D35="Gwin",2,0)</f>
        <v>0</v>
      </c>
      <c r="D78">
        <f>IF('Girls'' Score Sheet'!D35="MQT",2,0)</f>
        <v>0</v>
      </c>
      <c r="E78">
        <f>IF('Girls'' Score Sheet'!D35="MEN",2,0)</f>
        <v>0</v>
      </c>
      <c r="F78">
        <f>IF('Girls'' Score Sheet'!D35="SSM",2,0)</f>
        <v>2</v>
      </c>
    </row>
    <row r="79" spans="1:6" ht="12.75">
      <c r="A79" s="2">
        <f>IF('Girls'' Score Sheet'!E35="esc",1,0)</f>
        <v>0</v>
      </c>
      <c r="B79">
        <f>IF('Girls'' Score Sheet'!E35="glad",1,0)</f>
        <v>0</v>
      </c>
      <c r="C79" s="2">
        <f>IF('Girls'' Score Sheet'!E35="Gwin",1,0)</f>
        <v>0</v>
      </c>
      <c r="D79" s="2">
        <f>IF('Girls'' Score Sheet'!E35="MQT",1,0)</f>
        <v>0</v>
      </c>
      <c r="E79" s="2">
        <f>IF('Girls'' Score Sheet'!E35="MEN",1,0)</f>
        <v>0</v>
      </c>
      <c r="F79" s="2">
        <f>IF('Girls'' Score Sheet'!E35="SSM",1,0)</f>
        <v>1</v>
      </c>
    </row>
    <row r="80" spans="1:6" ht="12.75">
      <c r="A80">
        <f aca="true" t="shared" si="12" ref="A80:F80">SUM(A76:A79)</f>
        <v>3</v>
      </c>
      <c r="B80">
        <f t="shared" si="12"/>
        <v>0</v>
      </c>
      <c r="C80">
        <f t="shared" si="12"/>
        <v>0</v>
      </c>
      <c r="D80">
        <f t="shared" si="12"/>
        <v>0</v>
      </c>
      <c r="E80">
        <f t="shared" si="12"/>
        <v>0</v>
      </c>
      <c r="F80">
        <f t="shared" si="12"/>
        <v>8</v>
      </c>
    </row>
    <row r="81" spans="1:6" ht="12.75">
      <c r="A81" s="1" t="s">
        <v>105</v>
      </c>
      <c r="B81" s="1" t="s">
        <v>106</v>
      </c>
      <c r="C81" s="1" t="s">
        <v>107</v>
      </c>
      <c r="D81" s="1" t="s">
        <v>108</v>
      </c>
      <c r="E81" s="1" t="s">
        <v>109</v>
      </c>
      <c r="F81" s="1" t="s">
        <v>110</v>
      </c>
    </row>
    <row r="82" spans="1:6" ht="12.75">
      <c r="A82">
        <f>IF('Girls'' Score Sheet'!B38="esc",5,0)</f>
        <v>5</v>
      </c>
      <c r="B82">
        <f>IF('Girls'' Score Sheet'!B38="glad",5,0)</f>
        <v>0</v>
      </c>
      <c r="C82">
        <f>IF('Girls'' Score Sheet'!B38="Gwin",5,0)</f>
        <v>0</v>
      </c>
      <c r="D82">
        <f>IF('Girls'' Score Sheet'!B38="MQT",5,0)</f>
        <v>0</v>
      </c>
      <c r="E82">
        <f>IF('Girls'' Score Sheet'!B38="MEN",5,0)</f>
        <v>0</v>
      </c>
      <c r="F82">
        <f>IF('Girls'' Score Sheet'!B38="SSM",5,0)</f>
        <v>0</v>
      </c>
    </row>
    <row r="83" spans="1:6" ht="12.75">
      <c r="A83">
        <f>IF('Girls'' Score Sheet'!C38="esc",3,0)</f>
        <v>0</v>
      </c>
      <c r="B83">
        <f>IF('Girls'' Score Sheet'!C38="glad",3,0)</f>
        <v>0</v>
      </c>
      <c r="C83">
        <f>IF('Girls'' Score Sheet'!C38="Gwin",3,0)</f>
        <v>0</v>
      </c>
      <c r="D83">
        <f>IF('Girls'' Score Sheet'!C38="MQT",3,0)</f>
        <v>0</v>
      </c>
      <c r="E83">
        <f>IF('Girls'' Score Sheet'!C38="MEN",3,0)</f>
        <v>3</v>
      </c>
      <c r="F83">
        <f>IF('Girls'' Score Sheet'!C38="SSM",3,0)</f>
        <v>0</v>
      </c>
    </row>
    <row r="84" spans="1:6" ht="12.75">
      <c r="A84">
        <f>IF('Girls'' Score Sheet'!D38="esc",2,0)</f>
        <v>0</v>
      </c>
      <c r="B84">
        <f>IF('Girls'' Score Sheet'!D38="glad",2,0)</f>
        <v>0</v>
      </c>
      <c r="C84">
        <f>IF('Girls'' Score Sheet'!D38="Gwin",2,0)</f>
        <v>0</v>
      </c>
      <c r="D84">
        <f>IF('Girls'' Score Sheet'!D38="MQT",2,0)</f>
        <v>0</v>
      </c>
      <c r="E84">
        <f>IF('Girls'' Score Sheet'!D38="MEN",2,0)</f>
        <v>2</v>
      </c>
      <c r="F84">
        <f>IF('Girls'' Score Sheet'!D38="SSM",2,0)</f>
        <v>0</v>
      </c>
    </row>
    <row r="85" spans="1:6" ht="12.75">
      <c r="A85" s="2">
        <f>IF('Girls'' Score Sheet'!E38="esc",1,0)</f>
        <v>0</v>
      </c>
      <c r="B85">
        <f>IF('Girls'' Score Sheet'!E38="glad",1,0)</f>
        <v>0</v>
      </c>
      <c r="C85" s="2">
        <f>IF('Girls'' Score Sheet'!E38="Gwin",1,0)</f>
        <v>0</v>
      </c>
      <c r="D85" s="2">
        <f>IF('Girls'' Score Sheet'!E38="MQT",1,0)</f>
        <v>0</v>
      </c>
      <c r="E85" s="2">
        <f>IF('Girls'' Score Sheet'!E38="MEN",1,0)</f>
        <v>0</v>
      </c>
      <c r="F85" s="2">
        <f>IF('Girls'' Score Sheet'!E38="SSM",1,0)</f>
        <v>1</v>
      </c>
    </row>
    <row r="86" spans="1:6" ht="12.75">
      <c r="A86">
        <f aca="true" t="shared" si="13" ref="A86:F86">SUM(A82:A85)</f>
        <v>5</v>
      </c>
      <c r="B86">
        <f t="shared" si="13"/>
        <v>0</v>
      </c>
      <c r="C86">
        <f t="shared" si="13"/>
        <v>0</v>
      </c>
      <c r="D86">
        <f t="shared" si="13"/>
        <v>0</v>
      </c>
      <c r="E86">
        <f t="shared" si="13"/>
        <v>5</v>
      </c>
      <c r="F86">
        <f t="shared" si="13"/>
        <v>1</v>
      </c>
    </row>
    <row r="87" spans="1:6" ht="12.75">
      <c r="A87" s="1" t="s">
        <v>111</v>
      </c>
      <c r="B87" s="1" t="s">
        <v>112</v>
      </c>
      <c r="C87" s="1" t="s">
        <v>113</v>
      </c>
      <c r="D87" s="1" t="s">
        <v>114</v>
      </c>
      <c r="E87" s="1" t="s">
        <v>115</v>
      </c>
      <c r="F87" s="1" t="s">
        <v>116</v>
      </c>
    </row>
    <row r="88" spans="1:6" ht="12.75">
      <c r="A88">
        <f>IF('Girls'' Score Sheet'!B41="esc",5,0)</f>
        <v>5</v>
      </c>
      <c r="B88">
        <f>IF('Girls'' Score Sheet'!B41="glad",5,0)</f>
        <v>0</v>
      </c>
      <c r="C88">
        <f>IF('Girls'' Score Sheet'!B41="Gwin",5,0)</f>
        <v>0</v>
      </c>
      <c r="D88">
        <f>IF('Girls'' Score Sheet'!B41="MQT",5,0)</f>
        <v>0</v>
      </c>
      <c r="E88">
        <f>IF('Girls'' Score Sheet'!B41="MEN",5,0)</f>
        <v>0</v>
      </c>
      <c r="F88">
        <f>IF('Girls'' Score Sheet'!B41="SSM",5,0)</f>
        <v>0</v>
      </c>
    </row>
    <row r="89" spans="1:6" ht="12.75">
      <c r="A89">
        <f>IF('Girls'' Score Sheet'!C41="esc",3,0)</f>
        <v>3</v>
      </c>
      <c r="B89">
        <f>IF('Girls'' Score Sheet'!C41="glad",3,0)</f>
        <v>0</v>
      </c>
      <c r="C89">
        <f>IF('Girls'' Score Sheet'!C41="Gwin",3,0)</f>
        <v>0</v>
      </c>
      <c r="D89">
        <f>IF('Girls'' Score Sheet'!C41="MQT",3,0)</f>
        <v>0</v>
      </c>
      <c r="E89">
        <f>IF('Girls'' Score Sheet'!C41="MEN",3,0)</f>
        <v>0</v>
      </c>
      <c r="F89">
        <f>IF('Girls'' Score Sheet'!C41="SSM",3,0)</f>
        <v>0</v>
      </c>
    </row>
    <row r="90" spans="1:6" ht="12.75">
      <c r="A90">
        <f>IF('Girls'' Score Sheet'!D41="esc",2,0)</f>
        <v>0</v>
      </c>
      <c r="B90">
        <f>IF('Girls'' Score Sheet'!D41="glad",2,0)</f>
        <v>0</v>
      </c>
      <c r="C90">
        <f>IF('Girls'' Score Sheet'!D41="Gwin",2,0)</f>
        <v>0</v>
      </c>
      <c r="D90">
        <f>IF('Girls'' Score Sheet'!D41="MQT",2,0)</f>
        <v>0</v>
      </c>
      <c r="E90">
        <f>IF('Girls'' Score Sheet'!D41="MEN",2,0)</f>
        <v>0</v>
      </c>
      <c r="F90">
        <f>IF('Girls'' Score Sheet'!D41="SSM",2,0)</f>
        <v>2</v>
      </c>
    </row>
    <row r="91" spans="1:6" ht="12.75">
      <c r="A91" s="2">
        <f>IF('Girls'' Score Sheet'!E41="esc",1,0)</f>
        <v>1</v>
      </c>
      <c r="B91">
        <f>IF('Girls'' Score Sheet'!E41="glad",1,0)</f>
        <v>0</v>
      </c>
      <c r="C91" s="2">
        <f>IF('Girls'' Score Sheet'!E41="Gwin",1,0)</f>
        <v>0</v>
      </c>
      <c r="D91" s="2">
        <f>IF('Girls'' Score Sheet'!E41="MQT",1,0)</f>
        <v>0</v>
      </c>
      <c r="E91" s="2">
        <f>IF('Girls'' Score Sheet'!E41="MEN",1,0)</f>
        <v>0</v>
      </c>
      <c r="F91" s="2">
        <f>IF('Girls'' Score Sheet'!E41="SSM",1,0)</f>
        <v>0</v>
      </c>
    </row>
    <row r="92" spans="1:6" ht="12.75">
      <c r="A92">
        <f aca="true" t="shared" si="14" ref="A92:F92">SUM(A88:A91)</f>
        <v>9</v>
      </c>
      <c r="B92">
        <f t="shared" si="14"/>
        <v>0</v>
      </c>
      <c r="C92">
        <f t="shared" si="14"/>
        <v>0</v>
      </c>
      <c r="D92">
        <f t="shared" si="14"/>
        <v>0</v>
      </c>
      <c r="E92">
        <f t="shared" si="14"/>
        <v>0</v>
      </c>
      <c r="F92">
        <f t="shared" si="14"/>
        <v>2</v>
      </c>
    </row>
    <row r="93" spans="1:6" ht="12.75">
      <c r="A93" s="1" t="s">
        <v>117</v>
      </c>
      <c r="B93" s="1" t="s">
        <v>118</v>
      </c>
      <c r="C93" s="1" t="s">
        <v>119</v>
      </c>
      <c r="D93" s="1" t="s">
        <v>120</v>
      </c>
      <c r="E93" s="1" t="s">
        <v>121</v>
      </c>
      <c r="F93" s="1" t="s">
        <v>122</v>
      </c>
    </row>
    <row r="94" spans="1:6" ht="12.75">
      <c r="A94">
        <f>IF('Girls'' Score Sheet'!B44="esc",5,0)</f>
        <v>0</v>
      </c>
      <c r="B94">
        <f>IF('Girls'' Score Sheet'!B44="glad",5,0)</f>
        <v>0</v>
      </c>
      <c r="C94">
        <f>IF('Girls'' Score Sheet'!B44="Gwin",5,0)</f>
        <v>0</v>
      </c>
      <c r="D94">
        <f>IF('Girls'' Score Sheet'!B44="MQT",5,0)</f>
        <v>0</v>
      </c>
      <c r="E94">
        <f>IF('Girls'' Score Sheet'!B44="MEN",5,0)</f>
        <v>0</v>
      </c>
      <c r="F94">
        <f>IF('Girls'' Score Sheet'!B44="SSM",5,0)</f>
        <v>5</v>
      </c>
    </row>
    <row r="95" spans="1:6" ht="12.75">
      <c r="A95">
        <f>IF('Girls'' Score Sheet'!C44="esc",3,0)</f>
        <v>3</v>
      </c>
      <c r="B95">
        <f>IF('Girls'' Score Sheet'!C44="glad",3,0)</f>
        <v>0</v>
      </c>
      <c r="C95">
        <f>IF('Girls'' Score Sheet'!C44="Gwin",3,0)</f>
        <v>0</v>
      </c>
      <c r="D95">
        <f>IF('Girls'' Score Sheet'!C44="MQT",3,0)</f>
        <v>0</v>
      </c>
      <c r="E95">
        <f>IF('Girls'' Score Sheet'!C44="MEN",3,0)</f>
        <v>0</v>
      </c>
      <c r="F95">
        <f>IF('Girls'' Score Sheet'!C44="SSM",3,0)</f>
        <v>0</v>
      </c>
    </row>
    <row r="96" spans="1:6" ht="12.75">
      <c r="A96">
        <f>IF('Girls'' Score Sheet'!D44="esc",2,0)</f>
        <v>0</v>
      </c>
      <c r="B96">
        <f>IF('Girls'' Score Sheet'!D44="glad",2,0)</f>
        <v>2</v>
      </c>
      <c r="C96">
        <f>IF('Girls'' Score Sheet'!D44="Gwin",2,0)</f>
        <v>0</v>
      </c>
      <c r="D96">
        <f>IF('Girls'' Score Sheet'!D44="MQT",2,0)</f>
        <v>0</v>
      </c>
      <c r="E96">
        <f>IF('Girls'' Score Sheet'!D44="MEN",2,0)</f>
        <v>0</v>
      </c>
      <c r="F96">
        <f>IF('Girls'' Score Sheet'!D44="SSM",2,0)</f>
        <v>0</v>
      </c>
    </row>
    <row r="97" spans="1:6" ht="12.75">
      <c r="A97" s="2">
        <f>IF('Girls'' Score Sheet'!E44="esc",1,0)</f>
        <v>0</v>
      </c>
      <c r="B97">
        <f>IF('Girls'' Score Sheet'!E44="glad",1,0)</f>
        <v>0</v>
      </c>
      <c r="C97" s="2">
        <f>IF('Girls'' Score Sheet'!E44="Gwin",1,0)</f>
        <v>0</v>
      </c>
      <c r="D97" s="2">
        <f>IF('Girls'' Score Sheet'!E44="MQT",1,0)</f>
        <v>1</v>
      </c>
      <c r="E97" s="2">
        <f>IF('Girls'' Score Sheet'!E44="MEN",1,0)</f>
        <v>0</v>
      </c>
      <c r="F97" s="2">
        <f>IF('Girls'' Score Sheet'!E44="SSM",1,0)</f>
        <v>0</v>
      </c>
    </row>
    <row r="98" spans="1:6" ht="12.75">
      <c r="A98">
        <f aca="true" t="shared" si="15" ref="A98:F98">SUM(A94:A97)</f>
        <v>3</v>
      </c>
      <c r="B98">
        <f t="shared" si="15"/>
        <v>2</v>
      </c>
      <c r="C98">
        <f t="shared" si="15"/>
        <v>0</v>
      </c>
      <c r="D98">
        <f t="shared" si="15"/>
        <v>1</v>
      </c>
      <c r="E98">
        <f t="shared" si="15"/>
        <v>0</v>
      </c>
      <c r="F98">
        <f t="shared" si="15"/>
        <v>5</v>
      </c>
    </row>
    <row r="100" spans="1:6" ht="12.75">
      <c r="A100" s="1" t="s">
        <v>124</v>
      </c>
      <c r="B100" s="1" t="s">
        <v>125</v>
      </c>
      <c r="C100" s="1" t="s">
        <v>126</v>
      </c>
      <c r="D100" s="1" t="s">
        <v>127</v>
      </c>
      <c r="E100" s="1" t="s">
        <v>128</v>
      </c>
      <c r="F100" s="1" t="s">
        <v>129</v>
      </c>
    </row>
    <row r="101" spans="1:6" ht="12.75">
      <c r="A101">
        <f>IF('Girls'' Score Sheet'!B12="esc",5,0)</f>
        <v>5</v>
      </c>
      <c r="B101">
        <f>IF('Girls'' Score Sheet'!B12="glad",5,0)</f>
        <v>0</v>
      </c>
      <c r="C101">
        <f>IF('Girls'' Score Sheet'!B12="Gwin",5,0)</f>
        <v>0</v>
      </c>
      <c r="D101">
        <f>IF('Girls'' Score Sheet'!B12="MQT",5,0)</f>
        <v>0</v>
      </c>
      <c r="E101">
        <f>IF('Girls'' Score Sheet'!B12="MEN",5,0)</f>
        <v>0</v>
      </c>
      <c r="F101">
        <f>IF('Girls'' Score Sheet'!B12="SSM",5,0)</f>
        <v>0</v>
      </c>
    </row>
    <row r="102" spans="1:6" ht="12.75">
      <c r="A102">
        <f>IF('Girls'' Score Sheet'!C12="esc",3,0)</f>
        <v>0</v>
      </c>
      <c r="B102">
        <f>IF('Girls'' Score Sheet'!C12="glad",3,0)</f>
        <v>0</v>
      </c>
      <c r="C102">
        <f>IF('Girls'' Score Sheet'!C12="Gwin",3,0)</f>
        <v>0</v>
      </c>
      <c r="D102">
        <f>IF('Girls'' Score Sheet'!C12="MQT",3,0)</f>
        <v>3</v>
      </c>
      <c r="E102">
        <f>IF('Girls'' Score Sheet'!C12="MEN",3,0)</f>
        <v>0</v>
      </c>
      <c r="F102">
        <f>IF('Girls'' Score Sheet'!C12="SSM",3,0)</f>
        <v>0</v>
      </c>
    </row>
    <row r="103" spans="1:6" ht="12.75">
      <c r="A103">
        <f>IF('Girls'' Score Sheet'!D12="esc",2,0)</f>
        <v>0</v>
      </c>
      <c r="B103">
        <f>IF('Girls'' Score Sheet'!D12="glad",2,0)</f>
        <v>2</v>
      </c>
      <c r="C103">
        <f>IF('Girls'' Score Sheet'!D12="Gwin",2,0)</f>
        <v>0</v>
      </c>
      <c r="D103">
        <f>IF('Girls'' Score Sheet'!D12="MQT",2,0)</f>
        <v>0</v>
      </c>
      <c r="E103">
        <f>IF('Girls'' Score Sheet'!D12="MEN",2,0)</f>
        <v>0</v>
      </c>
      <c r="F103">
        <f>IF('Girls'' Score Sheet'!D12="SSM",2,0)</f>
        <v>0</v>
      </c>
    </row>
    <row r="104" spans="1:6" ht="12.75">
      <c r="A104" s="2">
        <f>IF('Girls'' Score Sheet'!E12="esc",1,0)</f>
        <v>0</v>
      </c>
      <c r="B104">
        <f>IF('Girls'' Score Sheet'!E12="glad",1,0)</f>
        <v>0</v>
      </c>
      <c r="C104" s="2">
        <f>IF('Girls'' Score Sheet'!E12="Gwin",1,0)</f>
        <v>0</v>
      </c>
      <c r="D104" s="2">
        <f>IF('Girls'' Score Sheet'!E12="MQT",1,0)</f>
        <v>0</v>
      </c>
      <c r="E104" s="2">
        <f>IF('Girls'' Score Sheet'!E12="MEN",1,0)</f>
        <v>0</v>
      </c>
      <c r="F104" s="2">
        <f>IF('Girls'' Score Sheet'!E12="SSM",1,0)</f>
        <v>1</v>
      </c>
    </row>
    <row r="105" spans="1:6" ht="12.75">
      <c r="A105">
        <f aca="true" t="shared" si="16" ref="A105:F105">SUM(A101:A104)</f>
        <v>5</v>
      </c>
      <c r="B105">
        <f t="shared" si="16"/>
        <v>2</v>
      </c>
      <c r="C105">
        <f t="shared" si="16"/>
        <v>0</v>
      </c>
      <c r="D105">
        <f t="shared" si="16"/>
        <v>3</v>
      </c>
      <c r="E105">
        <f t="shared" si="16"/>
        <v>0</v>
      </c>
      <c r="F105">
        <f t="shared" si="16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I30" sqref="I30"/>
    </sheetView>
  </sheetViews>
  <sheetFormatPr defaultColWidth="9.140625" defaultRowHeight="12.75"/>
  <sheetData>
    <row r="1" ht="12.75">
      <c r="A1" t="s">
        <v>204</v>
      </c>
    </row>
    <row r="3" ht="12.75">
      <c r="A3" t="s">
        <v>205</v>
      </c>
    </row>
    <row r="4" ht="12.75">
      <c r="A4" t="s">
        <v>206</v>
      </c>
    </row>
    <row r="5" ht="12.75">
      <c r="A5" t="s">
        <v>207</v>
      </c>
    </row>
    <row r="6" ht="12.75">
      <c r="A6" t="s">
        <v>208</v>
      </c>
    </row>
    <row r="7" ht="12.75">
      <c r="A7" t="s">
        <v>209</v>
      </c>
    </row>
    <row r="9" ht="12.75">
      <c r="A9" t="s">
        <v>289</v>
      </c>
    </row>
    <row r="10" ht="12.75">
      <c r="A10" t="s">
        <v>290</v>
      </c>
    </row>
    <row r="11" ht="12.75">
      <c r="A11" t="s">
        <v>291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31">
      <selection activeCell="F49" sqref="F49"/>
    </sheetView>
  </sheetViews>
  <sheetFormatPr defaultColWidth="9.140625" defaultRowHeight="12.75"/>
  <cols>
    <col min="1" max="1" width="18.28125" style="0" bestFit="1" customWidth="1"/>
    <col min="2" max="2" width="7.140625" style="0" bestFit="1" customWidth="1"/>
    <col min="4" max="4" width="15.7109375" style="0" bestFit="1" customWidth="1"/>
  </cols>
  <sheetData>
    <row r="1" ht="18">
      <c r="A1" s="105" t="s">
        <v>150</v>
      </c>
    </row>
    <row r="2" ht="18">
      <c r="A2" s="105" t="s">
        <v>137</v>
      </c>
    </row>
    <row r="3" spans="1:5" ht="15.75">
      <c r="A3" s="103" t="s">
        <v>6</v>
      </c>
      <c r="B3" s="103"/>
      <c r="C3" s="103"/>
      <c r="D3" s="103" t="s">
        <v>6</v>
      </c>
      <c r="E3" s="103"/>
    </row>
    <row r="4" spans="1:4" ht="15">
      <c r="A4" s="104" t="s">
        <v>138</v>
      </c>
      <c r="D4" s="104" t="s">
        <v>138</v>
      </c>
    </row>
    <row r="5" spans="1:4" ht="12.75">
      <c r="A5" t="s">
        <v>139</v>
      </c>
      <c r="D5" t="s">
        <v>146</v>
      </c>
    </row>
    <row r="6" spans="1:4" ht="12.75">
      <c r="A6" t="s">
        <v>140</v>
      </c>
      <c r="D6" t="s">
        <v>147</v>
      </c>
    </row>
    <row r="7" spans="1:4" ht="12.75">
      <c r="A7" t="s">
        <v>141</v>
      </c>
      <c r="D7" t="s">
        <v>148</v>
      </c>
    </row>
    <row r="8" spans="1:5" ht="12.75">
      <c r="A8" t="s">
        <v>142</v>
      </c>
      <c r="B8" s="102">
        <v>0.006030439814814815</v>
      </c>
      <c r="D8" t="s">
        <v>149</v>
      </c>
      <c r="E8" s="102">
        <v>0.007334027777777777</v>
      </c>
    </row>
    <row r="10" spans="1:5" ht="12.75">
      <c r="A10" t="s">
        <v>143</v>
      </c>
      <c r="B10" s="102">
        <v>0.006076736111111112</v>
      </c>
      <c r="D10" t="s">
        <v>25</v>
      </c>
      <c r="E10" s="102">
        <v>0.007378472222222223</v>
      </c>
    </row>
    <row r="11" spans="1:5" ht="12.75">
      <c r="A11" t="s">
        <v>25</v>
      </c>
      <c r="B11" s="102">
        <v>0.0061081018518518515</v>
      </c>
      <c r="D11" s="102" t="s">
        <v>144</v>
      </c>
      <c r="E11" s="102">
        <v>0.007569444444444445</v>
      </c>
    </row>
    <row r="12" spans="1:5" ht="12.75">
      <c r="A12" t="s">
        <v>144</v>
      </c>
      <c r="B12" s="102">
        <v>0.006442476851851852</v>
      </c>
      <c r="D12" t="s">
        <v>143</v>
      </c>
      <c r="E12" s="102">
        <v>0.0075944444444444445</v>
      </c>
    </row>
    <row r="13" spans="1:5" ht="12.75">
      <c r="A13" t="s">
        <v>145</v>
      </c>
      <c r="B13" s="102">
        <v>0.0069313657407407405</v>
      </c>
      <c r="D13" t="s">
        <v>145</v>
      </c>
      <c r="E13" s="102">
        <v>0.008183217592592593</v>
      </c>
    </row>
    <row r="15" spans="1:4" s="106" customFormat="1" ht="18">
      <c r="A15" s="106" t="s">
        <v>8</v>
      </c>
      <c r="D15" s="106" t="s">
        <v>8</v>
      </c>
    </row>
    <row r="16" spans="1:4" ht="15">
      <c r="A16" s="107" t="s">
        <v>143</v>
      </c>
      <c r="D16" s="104" t="s">
        <v>203</v>
      </c>
    </row>
    <row r="17" spans="1:4" ht="12.75">
      <c r="A17" t="s">
        <v>210</v>
      </c>
      <c r="D17" t="s">
        <v>199</v>
      </c>
    </row>
    <row r="18" spans="1:4" ht="12.75">
      <c r="A18" t="s">
        <v>213</v>
      </c>
      <c r="D18" t="s">
        <v>200</v>
      </c>
    </row>
    <row r="19" spans="1:4" ht="12.75">
      <c r="A19" t="s">
        <v>211</v>
      </c>
      <c r="D19" t="s">
        <v>201</v>
      </c>
    </row>
    <row r="20" spans="1:5" ht="12.75">
      <c r="A20" t="s">
        <v>212</v>
      </c>
      <c r="B20" s="102">
        <v>0.001088310185185185</v>
      </c>
      <c r="D20" t="s">
        <v>202</v>
      </c>
      <c r="E20" s="102">
        <v>0.0012457175925925928</v>
      </c>
    </row>
    <row r="21" spans="2:5" ht="12.75">
      <c r="B21" s="102"/>
      <c r="E21" s="102"/>
    </row>
    <row r="22" spans="1:5" ht="12.75">
      <c r="A22" t="s">
        <v>145</v>
      </c>
      <c r="B22" s="102">
        <v>0.0011042824074074073</v>
      </c>
      <c r="D22" t="s">
        <v>25</v>
      </c>
      <c r="E22" s="102">
        <v>0.0012927083333333334</v>
      </c>
    </row>
    <row r="23" spans="1:5" ht="12.75">
      <c r="A23" t="s">
        <v>25</v>
      </c>
      <c r="B23" s="102">
        <v>0.0011121527777777779</v>
      </c>
      <c r="D23" t="s">
        <v>145</v>
      </c>
      <c r="E23" s="102">
        <v>0.0012966435185185184</v>
      </c>
    </row>
    <row r="24" spans="1:5" ht="12.75">
      <c r="A24" t="s">
        <v>138</v>
      </c>
      <c r="B24" s="102">
        <v>0.001118287037037037</v>
      </c>
      <c r="D24" t="s">
        <v>144</v>
      </c>
      <c r="E24" s="102">
        <v>0.0013158564814814812</v>
      </c>
    </row>
    <row r="25" spans="1:5" ht="12.75">
      <c r="A25" t="s">
        <v>144</v>
      </c>
      <c r="B25" s="102">
        <v>0.001124537037037037</v>
      </c>
      <c r="D25" t="s">
        <v>143</v>
      </c>
      <c r="E25" s="102">
        <v>0.0013597222222222222</v>
      </c>
    </row>
    <row r="27" spans="1:4" s="110" customFormat="1" ht="18">
      <c r="A27" s="106" t="s">
        <v>11</v>
      </c>
      <c r="B27" s="106"/>
      <c r="C27" s="106"/>
      <c r="D27" s="106" t="s">
        <v>11</v>
      </c>
    </row>
    <row r="28" spans="1:4" ht="15">
      <c r="A28" s="104" t="s">
        <v>145</v>
      </c>
      <c r="B28" s="104"/>
      <c r="C28" s="104"/>
      <c r="D28" s="104" t="s">
        <v>25</v>
      </c>
    </row>
    <row r="29" spans="1:4" ht="12.75">
      <c r="A29" t="s">
        <v>224</v>
      </c>
      <c r="D29" t="s">
        <v>251</v>
      </c>
    </row>
    <row r="30" spans="1:4" ht="12.75">
      <c r="A30" t="s">
        <v>225</v>
      </c>
      <c r="D30" t="s">
        <v>252</v>
      </c>
    </row>
    <row r="31" spans="1:4" ht="12.75">
      <c r="A31" t="s">
        <v>226</v>
      </c>
      <c r="D31" t="s">
        <v>253</v>
      </c>
    </row>
    <row r="32" spans="1:5" ht="12.75">
      <c r="A32" t="s">
        <v>227</v>
      </c>
      <c r="B32">
        <v>45.65</v>
      </c>
      <c r="D32" t="s">
        <v>254</v>
      </c>
      <c r="E32">
        <v>53.25</v>
      </c>
    </row>
    <row r="34" spans="1:5" ht="12.75">
      <c r="A34" t="s">
        <v>143</v>
      </c>
      <c r="B34">
        <v>46.19</v>
      </c>
      <c r="D34" t="s">
        <v>145</v>
      </c>
      <c r="E34">
        <v>54.1</v>
      </c>
    </row>
    <row r="35" spans="1:5" ht="12.75">
      <c r="A35" t="s">
        <v>25</v>
      </c>
      <c r="B35">
        <v>46.44</v>
      </c>
      <c r="D35" t="s">
        <v>138</v>
      </c>
      <c r="E35">
        <v>54.59</v>
      </c>
    </row>
    <row r="36" spans="1:5" ht="12.75">
      <c r="A36" t="s">
        <v>144</v>
      </c>
      <c r="B36">
        <v>46.51</v>
      </c>
      <c r="D36" t="s">
        <v>143</v>
      </c>
      <c r="E36">
        <v>54.64</v>
      </c>
    </row>
    <row r="37" spans="1:5" ht="12.75">
      <c r="A37" t="s">
        <v>138</v>
      </c>
      <c r="B37">
        <v>46.97</v>
      </c>
      <c r="D37" t="s">
        <v>144</v>
      </c>
      <c r="E37" t="s">
        <v>255</v>
      </c>
    </row>
    <row r="39" spans="1:4" s="106" customFormat="1" ht="18">
      <c r="A39" s="106" t="s">
        <v>17</v>
      </c>
      <c r="D39" s="106" t="s">
        <v>17</v>
      </c>
    </row>
    <row r="40" spans="1:4" ht="12.75">
      <c r="A40" t="s">
        <v>143</v>
      </c>
      <c r="D40" t="s">
        <v>138</v>
      </c>
    </row>
    <row r="41" spans="1:4" ht="12.75">
      <c r="A41" t="s">
        <v>320</v>
      </c>
      <c r="D41" t="s">
        <v>199</v>
      </c>
    </row>
    <row r="42" spans="1:4" ht="12.75">
      <c r="A42" t="s">
        <v>212</v>
      </c>
      <c r="D42" t="s">
        <v>200</v>
      </c>
    </row>
    <row r="43" spans="1:4" ht="12.75">
      <c r="A43" t="s">
        <v>321</v>
      </c>
      <c r="D43" t="s">
        <v>201</v>
      </c>
    </row>
    <row r="44" spans="1:5" ht="12.75">
      <c r="A44" t="s">
        <v>213</v>
      </c>
      <c r="B44" s="102">
        <v>0.0024991898148148148</v>
      </c>
      <c r="D44" t="s">
        <v>202</v>
      </c>
      <c r="E44" s="102">
        <v>0.002882638888888889</v>
      </c>
    </row>
    <row r="46" spans="1:5" ht="12.75">
      <c r="A46" t="s">
        <v>25</v>
      </c>
      <c r="B46" s="102">
        <v>0.002531134259259259</v>
      </c>
      <c r="D46" t="s">
        <v>144</v>
      </c>
      <c r="E46" s="102">
        <v>0.003025810185185185</v>
      </c>
    </row>
    <row r="47" spans="1:5" ht="12.75">
      <c r="A47" t="s">
        <v>138</v>
      </c>
      <c r="B47" s="102">
        <v>0.0025329861111111113</v>
      </c>
      <c r="D47" t="s">
        <v>145</v>
      </c>
      <c r="E47" s="102">
        <v>0.0030974537037037043</v>
      </c>
    </row>
    <row r="48" spans="1:5" ht="12.75">
      <c r="A48" t="s">
        <v>145</v>
      </c>
      <c r="B48" s="102">
        <v>0.0027311342592592595</v>
      </c>
      <c r="D48" t="s">
        <v>143</v>
      </c>
      <c r="E48" s="102">
        <v>0.0031061342592592594</v>
      </c>
    </row>
    <row r="49" spans="1:5" ht="12.75">
      <c r="A49" t="s">
        <v>144</v>
      </c>
      <c r="B49" s="102">
        <v>0.002807638888888889</v>
      </c>
      <c r="D49" t="s">
        <v>25</v>
      </c>
      <c r="E49" s="102">
        <v>0.003179398148148148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41"/>
  </sheetPr>
  <dimension ref="A1:X53"/>
  <sheetViews>
    <sheetView workbookViewId="0" topLeftCell="A30">
      <selection activeCell="W48" sqref="A1:X48"/>
    </sheetView>
  </sheetViews>
  <sheetFormatPr defaultColWidth="9.140625" defaultRowHeight="12.75"/>
  <cols>
    <col min="1" max="1" width="13.140625" style="8" bestFit="1" customWidth="1"/>
    <col min="2" max="2" width="12.00390625" style="8" customWidth="1"/>
    <col min="3" max="3" width="12.57421875" style="8" customWidth="1"/>
    <col min="4" max="4" width="12.421875" style="8" customWidth="1"/>
    <col min="5" max="5" width="10.8515625" style="8" customWidth="1"/>
    <col min="6" max="6" width="9.421875" style="8" bestFit="1" customWidth="1"/>
    <col min="7" max="7" width="4.421875" style="8" customWidth="1"/>
    <col min="8" max="9" width="3.7109375" style="8" customWidth="1"/>
    <col min="10" max="10" width="2.28125" style="8" customWidth="1"/>
    <col min="11" max="11" width="3.7109375" style="8" hidden="1" customWidth="1"/>
    <col min="12" max="12" width="4.421875" style="8" customWidth="1"/>
    <col min="13" max="13" width="3.7109375" style="8" customWidth="1"/>
    <col min="14" max="14" width="2.421875" style="8" customWidth="1"/>
    <col min="15" max="16" width="3.7109375" style="8" customWidth="1"/>
    <col min="17" max="17" width="2.57421875" style="8" customWidth="1"/>
    <col min="18" max="19" width="3.7109375" style="8" customWidth="1"/>
    <col min="20" max="20" width="2.421875" style="8" customWidth="1"/>
    <col min="21" max="21" width="3.7109375" style="8" customWidth="1"/>
    <col min="22" max="22" width="4.140625" style="8" customWidth="1"/>
    <col min="23" max="16384" width="9.140625" style="6" customWidth="1"/>
  </cols>
  <sheetData>
    <row r="1" spans="1:24" ht="15">
      <c r="A1" s="119" t="s">
        <v>131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7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/>
    </row>
    <row r="3" spans="2:22" ht="18" customHeight="1" thickBot="1">
      <c r="B3" s="9">
        <v>5</v>
      </c>
      <c r="C3" s="9">
        <v>3</v>
      </c>
      <c r="D3" s="9">
        <v>2</v>
      </c>
      <c r="E3" s="9">
        <v>1</v>
      </c>
      <c r="F3" s="101">
        <v>0</v>
      </c>
      <c r="G3" s="9"/>
      <c r="H3" s="116" t="s">
        <v>23</v>
      </c>
      <c r="I3" s="116"/>
      <c r="J3" s="11"/>
      <c r="K3" s="10"/>
      <c r="L3" s="118" t="s">
        <v>123</v>
      </c>
      <c r="M3" s="118"/>
      <c r="N3" s="11"/>
      <c r="O3" s="116" t="s">
        <v>24</v>
      </c>
      <c r="P3" s="116"/>
      <c r="Q3" s="11"/>
      <c r="R3" s="116" t="s">
        <v>26</v>
      </c>
      <c r="S3" s="116"/>
      <c r="T3" s="11"/>
      <c r="U3" s="116" t="s">
        <v>25</v>
      </c>
      <c r="V3" s="116"/>
    </row>
    <row r="4" spans="1:22" ht="12" customHeight="1">
      <c r="A4" s="8" t="s">
        <v>6</v>
      </c>
      <c r="B4" s="12" t="s">
        <v>133</v>
      </c>
      <c r="C4" s="12" t="s">
        <v>134</v>
      </c>
      <c r="D4" s="12" t="s">
        <v>25</v>
      </c>
      <c r="E4" s="12" t="s">
        <v>135</v>
      </c>
      <c r="F4" s="100" t="s">
        <v>136</v>
      </c>
      <c r="G4" s="13"/>
      <c r="H4" s="14">
        <f>'BTS (2)'!A6</f>
        <v>1</v>
      </c>
      <c r="I4" s="15">
        <f>SUM(H4)</f>
        <v>1</v>
      </c>
      <c r="J4" s="16"/>
      <c r="K4" s="17"/>
      <c r="L4" s="14">
        <f>'BTS (2)'!B6</f>
        <v>3</v>
      </c>
      <c r="M4" s="18">
        <f>SUM(L4)</f>
        <v>3</v>
      </c>
      <c r="N4" s="16"/>
      <c r="O4" s="14">
        <f>'BTS (2)'!D6</f>
        <v>5</v>
      </c>
      <c r="P4" s="15">
        <f>SUM(O4)</f>
        <v>5</v>
      </c>
      <c r="Q4" s="16"/>
      <c r="R4" s="14">
        <f>'BTS (2)'!E6</f>
        <v>0</v>
      </c>
      <c r="S4" s="15">
        <f>SUM(R4)</f>
        <v>0</v>
      </c>
      <c r="T4" s="16"/>
      <c r="U4" s="14">
        <f>'BTS (2)'!F6</f>
        <v>2</v>
      </c>
      <c r="V4" s="15">
        <f>SUM(U4)</f>
        <v>2</v>
      </c>
    </row>
    <row r="5" spans="1:22" ht="12" customHeight="1">
      <c r="A5" s="8" t="s">
        <v>7</v>
      </c>
      <c r="B5" s="12" t="s">
        <v>134</v>
      </c>
      <c r="C5" s="12" t="s">
        <v>135</v>
      </c>
      <c r="D5" s="12" t="s">
        <v>133</v>
      </c>
      <c r="E5" s="12" t="s">
        <v>136</v>
      </c>
      <c r="F5" s="12" t="s">
        <v>135</v>
      </c>
      <c r="G5" s="13"/>
      <c r="H5" s="19">
        <f>'BTS (2)'!A12</f>
        <v>3</v>
      </c>
      <c r="I5" s="20">
        <f>SUM(H5+I4)</f>
        <v>4</v>
      </c>
      <c r="J5" s="17"/>
      <c r="K5" s="21"/>
      <c r="L5" s="19">
        <f>'BTS (2)'!B12</f>
        <v>5</v>
      </c>
      <c r="M5" s="22">
        <f>SUM(L5+M4)</f>
        <v>8</v>
      </c>
      <c r="N5" s="17"/>
      <c r="O5" s="19">
        <f>'BTS (2)'!D12</f>
        <v>2</v>
      </c>
      <c r="P5" s="20">
        <f>SUM(O5+P4)</f>
        <v>7</v>
      </c>
      <c r="Q5" s="17"/>
      <c r="R5" s="19">
        <f>'BTS (2)'!E12</f>
        <v>1</v>
      </c>
      <c r="S5" s="20">
        <f>SUM(R5+S4)</f>
        <v>1</v>
      </c>
      <c r="T5" s="17"/>
      <c r="U5" s="19">
        <f>'BTS (2)'!F12</f>
        <v>0</v>
      </c>
      <c r="V5" s="20">
        <f>SUM(U5+V4)</f>
        <v>2</v>
      </c>
    </row>
    <row r="6" spans="1:22" s="5" customFormat="1" ht="10.5" customHeight="1">
      <c r="A6" s="23"/>
      <c r="B6" s="24" t="s">
        <v>151</v>
      </c>
      <c r="C6" s="24" t="s">
        <v>152</v>
      </c>
      <c r="D6" s="24" t="s">
        <v>153</v>
      </c>
      <c r="E6" s="24" t="s">
        <v>154</v>
      </c>
      <c r="F6" s="24" t="s">
        <v>155</v>
      </c>
      <c r="G6" s="25"/>
      <c r="H6" s="26"/>
      <c r="I6" s="27"/>
      <c r="J6" s="28"/>
      <c r="K6" s="28"/>
      <c r="L6" s="26"/>
      <c r="M6" s="29"/>
      <c r="N6" s="28"/>
      <c r="O6" s="26"/>
      <c r="P6" s="27"/>
      <c r="Q6" s="28"/>
      <c r="R6" s="26"/>
      <c r="S6" s="27"/>
      <c r="T6" s="28"/>
      <c r="U6" s="26"/>
      <c r="V6" s="27"/>
    </row>
    <row r="7" spans="1:22" s="5" customFormat="1" ht="10.5" customHeight="1">
      <c r="A7" s="23"/>
      <c r="B7" s="24">
        <v>16.09</v>
      </c>
      <c r="C7" s="24">
        <v>16.44</v>
      </c>
      <c r="D7" s="24">
        <v>16.53</v>
      </c>
      <c r="E7" s="24">
        <v>16.75</v>
      </c>
      <c r="F7" s="24">
        <v>17.01</v>
      </c>
      <c r="G7" s="25"/>
      <c r="H7" s="26"/>
      <c r="I7" s="27"/>
      <c r="J7" s="28"/>
      <c r="K7" s="28"/>
      <c r="L7" s="26"/>
      <c r="M7" s="29"/>
      <c r="N7" s="28"/>
      <c r="O7" s="26"/>
      <c r="P7" s="27"/>
      <c r="Q7" s="28"/>
      <c r="R7" s="26"/>
      <c r="S7" s="27"/>
      <c r="T7" s="28"/>
      <c r="U7" s="26"/>
      <c r="V7" s="27"/>
    </row>
    <row r="8" spans="1:22" ht="12" customHeight="1">
      <c r="A8" s="8" t="s">
        <v>9</v>
      </c>
      <c r="B8" s="12" t="s">
        <v>135</v>
      </c>
      <c r="C8" s="12" t="s">
        <v>134</v>
      </c>
      <c r="D8" s="12" t="s">
        <v>136</v>
      </c>
      <c r="E8" s="12" t="s">
        <v>136</v>
      </c>
      <c r="F8" s="12" t="s">
        <v>25</v>
      </c>
      <c r="G8" s="13"/>
      <c r="H8" s="19">
        <f>'BTS (2)'!A18</f>
        <v>5</v>
      </c>
      <c r="I8" s="20">
        <f>SUM(H8+I5)</f>
        <v>9</v>
      </c>
      <c r="J8" s="21"/>
      <c r="K8" s="21"/>
      <c r="L8" s="19">
        <f>'BTS (2)'!B18</f>
        <v>3</v>
      </c>
      <c r="M8" s="22">
        <f>SUM(L8+M5)</f>
        <v>11</v>
      </c>
      <c r="N8" s="21"/>
      <c r="O8" s="19">
        <f>'BTS (2)'!D18</f>
        <v>0</v>
      </c>
      <c r="P8" s="20">
        <f>SUM(O8+P5)</f>
        <v>7</v>
      </c>
      <c r="Q8" s="21"/>
      <c r="R8" s="19">
        <f>'BTS (2)'!E18</f>
        <v>3</v>
      </c>
      <c r="S8" s="20">
        <f>SUM(R8+S5)</f>
        <v>4</v>
      </c>
      <c r="T8" s="21"/>
      <c r="U8" s="19">
        <f>'BTS (2)'!F18</f>
        <v>0</v>
      </c>
      <c r="V8" s="20">
        <f>SUM(U8+V5)</f>
        <v>2</v>
      </c>
    </row>
    <row r="9" spans="1:22" s="5" customFormat="1" ht="10.5" customHeight="1">
      <c r="A9" s="23"/>
      <c r="B9" s="24" t="s">
        <v>172</v>
      </c>
      <c r="C9" s="24" t="s">
        <v>173</v>
      </c>
      <c r="D9" s="24" t="s">
        <v>174</v>
      </c>
      <c r="E9" s="24" t="s">
        <v>175</v>
      </c>
      <c r="F9" s="24" t="s">
        <v>176</v>
      </c>
      <c r="G9" s="25"/>
      <c r="H9" s="26"/>
      <c r="I9" s="27"/>
      <c r="J9" s="28"/>
      <c r="K9" s="28"/>
      <c r="L9" s="26"/>
      <c r="M9" s="29"/>
      <c r="N9" s="28"/>
      <c r="O9" s="26"/>
      <c r="P9" s="27"/>
      <c r="Q9" s="28"/>
      <c r="R9" s="26"/>
      <c r="S9" s="27"/>
      <c r="T9" s="28"/>
      <c r="U9" s="26"/>
      <c r="V9" s="27"/>
    </row>
    <row r="10" spans="1:22" s="5" customFormat="1" ht="10.5" customHeight="1">
      <c r="A10" s="23"/>
      <c r="B10" s="24">
        <v>11.09</v>
      </c>
      <c r="C10" s="24">
        <v>11.28</v>
      </c>
      <c r="D10" s="24">
        <v>11.36</v>
      </c>
      <c r="E10" s="24">
        <v>11.38</v>
      </c>
      <c r="F10" s="24">
        <v>11.47</v>
      </c>
      <c r="G10" s="25"/>
      <c r="H10" s="26"/>
      <c r="I10" s="27"/>
      <c r="J10" s="28"/>
      <c r="K10" s="28"/>
      <c r="L10" s="26"/>
      <c r="M10" s="29"/>
      <c r="N10" s="28"/>
      <c r="O10" s="26"/>
      <c r="P10" s="27"/>
      <c r="Q10" s="28"/>
      <c r="R10" s="26"/>
      <c r="S10" s="27"/>
      <c r="T10" s="28"/>
      <c r="U10" s="26"/>
      <c r="V10" s="27"/>
    </row>
    <row r="11" spans="1:22" ht="12" customHeight="1">
      <c r="A11" s="8" t="s">
        <v>8</v>
      </c>
      <c r="B11" s="12" t="s">
        <v>134</v>
      </c>
      <c r="C11" s="12" t="s">
        <v>136</v>
      </c>
      <c r="D11" s="12" t="s">
        <v>25</v>
      </c>
      <c r="E11" s="12" t="s">
        <v>133</v>
      </c>
      <c r="F11" s="12" t="s">
        <v>135</v>
      </c>
      <c r="G11" s="13"/>
      <c r="H11" s="19">
        <f>'BTS (2)'!A25</f>
        <v>0</v>
      </c>
      <c r="I11" s="20">
        <f>SUM(H11+I8)</f>
        <v>9</v>
      </c>
      <c r="J11" s="21"/>
      <c r="K11" s="21"/>
      <c r="L11" s="19">
        <f>'BTS (2)'!B25</f>
        <v>5</v>
      </c>
      <c r="M11" s="22">
        <f>SUM(L11+M8)</f>
        <v>16</v>
      </c>
      <c r="N11" s="21"/>
      <c r="O11" s="19">
        <f>'BTS (2)'!D25</f>
        <v>1</v>
      </c>
      <c r="P11" s="20">
        <f>SUM(O11+P8)</f>
        <v>8</v>
      </c>
      <c r="Q11" s="21"/>
      <c r="R11" s="19">
        <f>'BTS (2)'!E25</f>
        <v>3</v>
      </c>
      <c r="S11" s="20">
        <f>SUM(R11+S8)</f>
        <v>7</v>
      </c>
      <c r="T11" s="21"/>
      <c r="U11" s="19">
        <f>'BTS (2)'!F25</f>
        <v>2</v>
      </c>
      <c r="V11" s="20">
        <f>SUM(U11+V8)</f>
        <v>4</v>
      </c>
    </row>
    <row r="12" spans="1:22" ht="12" customHeight="1">
      <c r="A12" s="8" t="s">
        <v>10</v>
      </c>
      <c r="B12" s="12" t="s">
        <v>133</v>
      </c>
      <c r="C12" s="12" t="s">
        <v>133</v>
      </c>
      <c r="D12" s="12" t="s">
        <v>136</v>
      </c>
      <c r="E12" s="12" t="s">
        <v>25</v>
      </c>
      <c r="F12" s="12" t="s">
        <v>134</v>
      </c>
      <c r="G12" s="13"/>
      <c r="H12" s="19">
        <f>'BTS (2)'!A105</f>
        <v>0</v>
      </c>
      <c r="I12" s="20">
        <f>SUM(H12+I11)</f>
        <v>9</v>
      </c>
      <c r="J12" s="21"/>
      <c r="K12" s="21"/>
      <c r="L12" s="19">
        <f>'BTS (2)'!B105</f>
        <v>0</v>
      </c>
      <c r="M12" s="22">
        <f>SUM(L12+M11)</f>
        <v>16</v>
      </c>
      <c r="N12" s="21"/>
      <c r="O12" s="19">
        <f>'BTS (2)'!D105</f>
        <v>8</v>
      </c>
      <c r="P12" s="20">
        <f>SUM(O12+P11)</f>
        <v>16</v>
      </c>
      <c r="Q12" s="21"/>
      <c r="R12" s="19">
        <f>'BTS (2)'!E105</f>
        <v>2</v>
      </c>
      <c r="S12" s="20">
        <f>SUM(R12+S11)</f>
        <v>9</v>
      </c>
      <c r="T12" s="21"/>
      <c r="U12" s="19">
        <f>'BTS (2)'!F105</f>
        <v>1</v>
      </c>
      <c r="V12" s="20">
        <f>SUM(U12+V11)</f>
        <v>5</v>
      </c>
    </row>
    <row r="13" spans="1:22" s="5" customFormat="1" ht="10.5" customHeight="1">
      <c r="A13" s="23"/>
      <c r="B13" s="24" t="s">
        <v>219</v>
      </c>
      <c r="C13" s="24" t="s">
        <v>220</v>
      </c>
      <c r="D13" s="24" t="s">
        <v>221</v>
      </c>
      <c r="E13" s="24" t="s">
        <v>222</v>
      </c>
      <c r="F13" s="24" t="s">
        <v>223</v>
      </c>
      <c r="G13" s="25"/>
      <c r="H13" s="26"/>
      <c r="I13" s="29"/>
      <c r="J13" s="28"/>
      <c r="K13" s="28"/>
      <c r="L13" s="26"/>
      <c r="M13" s="29"/>
      <c r="N13" s="28"/>
      <c r="O13" s="26"/>
      <c r="P13" s="27"/>
      <c r="Q13" s="28"/>
      <c r="R13" s="26"/>
      <c r="S13" s="27"/>
      <c r="T13" s="28"/>
      <c r="U13" s="26"/>
      <c r="V13" s="27"/>
    </row>
    <row r="14" spans="1:22" s="5" customFormat="1" ht="10.5" customHeight="1">
      <c r="A14" s="23"/>
      <c r="B14" s="109">
        <v>0.00328125</v>
      </c>
      <c r="C14" s="109">
        <v>0.0033275462962962968</v>
      </c>
      <c r="D14" s="109">
        <v>0.003364467592592593</v>
      </c>
      <c r="E14" s="109">
        <v>0.0033821759259259256</v>
      </c>
      <c r="F14" s="109">
        <v>0.003425925925925926</v>
      </c>
      <c r="G14" s="25"/>
      <c r="H14" s="26"/>
      <c r="I14" s="29"/>
      <c r="J14" s="28"/>
      <c r="K14" s="28"/>
      <c r="L14" s="26"/>
      <c r="M14" s="29"/>
      <c r="N14" s="28"/>
      <c r="O14" s="26"/>
      <c r="P14" s="27"/>
      <c r="Q14" s="28"/>
      <c r="R14" s="26"/>
      <c r="S14" s="27"/>
      <c r="T14" s="28"/>
      <c r="U14" s="26"/>
      <c r="V14" s="27"/>
    </row>
    <row r="15" spans="1:22" ht="12" customHeight="1">
      <c r="A15" s="8" t="s">
        <v>11</v>
      </c>
      <c r="B15" s="12" t="s">
        <v>136</v>
      </c>
      <c r="C15" s="12" t="s">
        <v>134</v>
      </c>
      <c r="D15" s="12" t="s">
        <v>25</v>
      </c>
      <c r="E15" s="24" t="s">
        <v>135</v>
      </c>
      <c r="F15" s="12" t="s">
        <v>133</v>
      </c>
      <c r="G15" s="13"/>
      <c r="H15" s="19">
        <f>'BTS (2)'!A31</f>
        <v>1</v>
      </c>
      <c r="I15" s="22">
        <f>SUM(H15+I12)</f>
        <v>10</v>
      </c>
      <c r="J15" s="21"/>
      <c r="K15" s="21"/>
      <c r="L15" s="19">
        <f>'BTS (2)'!B31</f>
        <v>3</v>
      </c>
      <c r="M15" s="22">
        <f>SUM(L15+M12)</f>
        <v>19</v>
      </c>
      <c r="N15" s="21"/>
      <c r="O15" s="19">
        <f>'BTS (2)'!D31</f>
        <v>0</v>
      </c>
      <c r="P15" s="20">
        <f>SUM(O15+P12)</f>
        <v>16</v>
      </c>
      <c r="Q15" s="21"/>
      <c r="R15" s="19">
        <f>'BTS (2)'!E31</f>
        <v>5</v>
      </c>
      <c r="S15" s="20">
        <f>SUM(R15+S12)</f>
        <v>14</v>
      </c>
      <c r="T15" s="21"/>
      <c r="U15" s="19">
        <f>'BTS (2)'!F31</f>
        <v>2</v>
      </c>
      <c r="V15" s="20">
        <f>SUM(U15+V12)</f>
        <v>7</v>
      </c>
    </row>
    <row r="16" spans="1:22" ht="12" customHeight="1">
      <c r="A16" s="8" t="s">
        <v>12</v>
      </c>
      <c r="B16" s="12" t="s">
        <v>135</v>
      </c>
      <c r="C16" s="12" t="s">
        <v>134</v>
      </c>
      <c r="D16" s="12" t="s">
        <v>25</v>
      </c>
      <c r="E16" s="24" t="s">
        <v>134</v>
      </c>
      <c r="F16" s="12" t="s">
        <v>25</v>
      </c>
      <c r="G16" s="13"/>
      <c r="H16" s="19">
        <f>'BTS (2)'!A37</f>
        <v>5</v>
      </c>
      <c r="I16" s="20">
        <f>SUM(H16+I15)</f>
        <v>15</v>
      </c>
      <c r="J16" s="21"/>
      <c r="K16" s="21"/>
      <c r="L16" s="19">
        <f>'BTS (2)'!B37</f>
        <v>4</v>
      </c>
      <c r="M16" s="22">
        <f>SUM(L16+M15)</f>
        <v>23</v>
      </c>
      <c r="N16" s="21"/>
      <c r="O16" s="19">
        <f>'BTS (2)'!D37</f>
        <v>0</v>
      </c>
      <c r="P16" s="20">
        <f>SUM(O16+P15)</f>
        <v>16</v>
      </c>
      <c r="Q16" s="21"/>
      <c r="R16" s="19">
        <f>'BTS (2)'!E37</f>
        <v>0</v>
      </c>
      <c r="S16" s="20">
        <f>SUM(R16+S15)</f>
        <v>14</v>
      </c>
      <c r="T16" s="21"/>
      <c r="U16" s="19">
        <f>'BTS (2)'!F37</f>
        <v>2</v>
      </c>
      <c r="V16" s="20">
        <f>SUM(U16+V15)</f>
        <v>9</v>
      </c>
    </row>
    <row r="17" spans="1:22" s="5" customFormat="1" ht="10.5" customHeight="1">
      <c r="A17" s="23"/>
      <c r="B17" s="24" t="s">
        <v>237</v>
      </c>
      <c r="C17" s="24" t="s">
        <v>236</v>
      </c>
      <c r="D17" s="24" t="s">
        <v>176</v>
      </c>
      <c r="E17" s="24" t="s">
        <v>238</v>
      </c>
      <c r="F17" s="24" t="s">
        <v>217</v>
      </c>
      <c r="G17" s="25"/>
      <c r="H17" s="26"/>
      <c r="I17" s="27"/>
      <c r="J17" s="28"/>
      <c r="K17" s="28"/>
      <c r="L17" s="26"/>
      <c r="M17" s="29"/>
      <c r="N17" s="28"/>
      <c r="O17" s="26"/>
      <c r="P17" s="27"/>
      <c r="Q17" s="28"/>
      <c r="R17" s="26"/>
      <c r="S17" s="27"/>
      <c r="T17" s="28"/>
      <c r="U17" s="26"/>
      <c r="V17" s="27"/>
    </row>
    <row r="18" spans="1:22" s="5" customFormat="1" ht="10.5" customHeight="1">
      <c r="A18" s="23"/>
      <c r="B18" s="24">
        <v>50.12</v>
      </c>
      <c r="C18" s="24">
        <v>52.09</v>
      </c>
      <c r="D18" s="24">
        <v>52.73</v>
      </c>
      <c r="E18" s="24">
        <v>52.9</v>
      </c>
      <c r="F18" s="24">
        <v>54.3</v>
      </c>
      <c r="G18" s="25"/>
      <c r="H18" s="26"/>
      <c r="I18" s="27"/>
      <c r="J18" s="28"/>
      <c r="K18" s="28"/>
      <c r="L18" s="26"/>
      <c r="M18" s="29"/>
      <c r="N18" s="28"/>
      <c r="O18" s="26"/>
      <c r="P18" s="27"/>
      <c r="Q18" s="28"/>
      <c r="R18" s="26"/>
      <c r="S18" s="27"/>
      <c r="T18" s="28"/>
      <c r="U18" s="26"/>
      <c r="V18" s="27"/>
    </row>
    <row r="19" spans="1:22" ht="12" customHeight="1">
      <c r="A19" s="8" t="s">
        <v>13</v>
      </c>
      <c r="B19" s="12" t="s">
        <v>134</v>
      </c>
      <c r="C19" s="12" t="s">
        <v>133</v>
      </c>
      <c r="D19" s="12" t="s">
        <v>134</v>
      </c>
      <c r="E19" s="24" t="s">
        <v>136</v>
      </c>
      <c r="F19" s="12" t="s">
        <v>25</v>
      </c>
      <c r="G19" s="13"/>
      <c r="H19" s="19">
        <f>'BTS (2)'!A43</f>
        <v>0</v>
      </c>
      <c r="I19" s="20">
        <f>SUM(H19+I16)</f>
        <v>15</v>
      </c>
      <c r="J19" s="21"/>
      <c r="K19" s="21"/>
      <c r="L19" s="19">
        <f>'BTS (2)'!B43</f>
        <v>7</v>
      </c>
      <c r="M19" s="22">
        <f>SUM(L19+M16)</f>
        <v>30</v>
      </c>
      <c r="N19" s="21"/>
      <c r="O19" s="19">
        <f>'BTS (2)'!D43</f>
        <v>3</v>
      </c>
      <c r="P19" s="20">
        <f>SUM(O19+P16)</f>
        <v>19</v>
      </c>
      <c r="Q19" s="21"/>
      <c r="R19" s="19">
        <f>'BTS (2)'!E43</f>
        <v>1</v>
      </c>
      <c r="S19" s="20">
        <f>SUM(R19+S16)</f>
        <v>15</v>
      </c>
      <c r="T19" s="21"/>
      <c r="U19" s="19">
        <f>'BTS (2)'!K43</f>
        <v>0</v>
      </c>
      <c r="V19" s="20">
        <f>SUM(U19+V16)</f>
        <v>9</v>
      </c>
    </row>
    <row r="20" spans="1:22" s="5" customFormat="1" ht="10.5" customHeight="1">
      <c r="A20" s="23"/>
      <c r="B20" s="24" t="s">
        <v>151</v>
      </c>
      <c r="C20" s="24" t="s">
        <v>264</v>
      </c>
      <c r="D20" s="24" t="s">
        <v>265</v>
      </c>
      <c r="E20" s="24" t="s">
        <v>154</v>
      </c>
      <c r="F20" s="24" t="s">
        <v>266</v>
      </c>
      <c r="G20" s="25"/>
      <c r="H20" s="26"/>
      <c r="I20" s="27"/>
      <c r="J20" s="28"/>
      <c r="K20" s="28"/>
      <c r="L20" s="26"/>
      <c r="M20" s="29"/>
      <c r="N20" s="28"/>
      <c r="O20" s="26"/>
      <c r="P20" s="27"/>
      <c r="Q20" s="28"/>
      <c r="R20" s="26"/>
      <c r="S20" s="27"/>
      <c r="T20" s="28"/>
      <c r="U20" s="26"/>
      <c r="V20" s="27"/>
    </row>
    <row r="21" spans="1:22" s="5" customFormat="1" ht="10.5" customHeight="1">
      <c r="A21" s="23"/>
      <c r="B21" s="24">
        <v>44.03</v>
      </c>
      <c r="C21" s="24">
        <v>43.75</v>
      </c>
      <c r="D21" s="24">
        <v>44.03</v>
      </c>
      <c r="E21" s="24">
        <v>44.84</v>
      </c>
      <c r="F21" s="24">
        <v>46.16</v>
      </c>
      <c r="G21" s="25"/>
      <c r="H21" s="26"/>
      <c r="I21" s="27"/>
      <c r="J21" s="28"/>
      <c r="K21" s="28"/>
      <c r="L21" s="26"/>
      <c r="M21" s="29"/>
      <c r="N21" s="28"/>
      <c r="O21" s="26"/>
      <c r="P21" s="27"/>
      <c r="Q21" s="28"/>
      <c r="R21" s="26"/>
      <c r="S21" s="27"/>
      <c r="T21" s="28"/>
      <c r="U21" s="26"/>
      <c r="V21" s="27"/>
    </row>
    <row r="22" spans="1:22" ht="12" customHeight="1">
      <c r="A22" s="8" t="s">
        <v>14</v>
      </c>
      <c r="B22" s="12" t="s">
        <v>133</v>
      </c>
      <c r="C22" s="12" t="s">
        <v>133</v>
      </c>
      <c r="D22" s="12" t="s">
        <v>133</v>
      </c>
      <c r="E22" s="12" t="s">
        <v>25</v>
      </c>
      <c r="F22" s="12" t="s">
        <v>134</v>
      </c>
      <c r="G22" s="13"/>
      <c r="H22" s="19">
        <f>'BTS (2)'!A49</f>
        <v>0</v>
      </c>
      <c r="I22" s="20">
        <f>SUM(H22+I19)</f>
        <v>15</v>
      </c>
      <c r="J22" s="21"/>
      <c r="K22" s="21"/>
      <c r="L22" s="19">
        <f>'BTS (2)'!B49</f>
        <v>0</v>
      </c>
      <c r="M22" s="22">
        <f>SUM(L22+M19)</f>
        <v>30</v>
      </c>
      <c r="N22" s="21"/>
      <c r="O22" s="19">
        <f>'BTS (2)'!D49</f>
        <v>10</v>
      </c>
      <c r="P22" s="20">
        <f>SUM(O22+P19)</f>
        <v>29</v>
      </c>
      <c r="Q22" s="21"/>
      <c r="R22" s="19">
        <f>'BTS (2)'!E49</f>
        <v>0</v>
      </c>
      <c r="S22" s="20">
        <f>SUM(R22+S19)</f>
        <v>15</v>
      </c>
      <c r="T22" s="21"/>
      <c r="U22" s="19">
        <f>'BTS (2)'!F49</f>
        <v>1</v>
      </c>
      <c r="V22" s="20">
        <f>SUM(U22+V19)</f>
        <v>10</v>
      </c>
    </row>
    <row r="23" spans="1:22" s="5" customFormat="1" ht="10.5" customHeight="1">
      <c r="A23" s="23"/>
      <c r="B23" s="109" t="s">
        <v>274</v>
      </c>
      <c r="C23" s="24" t="s">
        <v>275</v>
      </c>
      <c r="D23" s="24" t="s">
        <v>276</v>
      </c>
      <c r="E23" s="24" t="s">
        <v>277</v>
      </c>
      <c r="F23" s="24" t="s">
        <v>278</v>
      </c>
      <c r="G23" s="25"/>
      <c r="H23" s="26"/>
      <c r="I23" s="27"/>
      <c r="J23" s="28"/>
      <c r="K23" s="28"/>
      <c r="L23" s="26"/>
      <c r="M23" s="29"/>
      <c r="N23" s="28"/>
      <c r="O23" s="26"/>
      <c r="P23" s="27"/>
      <c r="Q23" s="28"/>
      <c r="R23" s="26"/>
      <c r="S23" s="27"/>
      <c r="T23" s="28"/>
      <c r="U23" s="26"/>
      <c r="V23" s="27"/>
    </row>
    <row r="24" spans="1:22" s="5" customFormat="1" ht="10.5" customHeight="1">
      <c r="A24" s="23"/>
      <c r="B24" s="109">
        <v>0.0014474537037037036</v>
      </c>
      <c r="C24" s="109">
        <v>0.0014500000000000001</v>
      </c>
      <c r="D24" s="109">
        <v>0.0014537037037037036</v>
      </c>
      <c r="E24" s="109">
        <v>0.0014670138888888886</v>
      </c>
      <c r="F24" s="109">
        <v>0.0015265046296296296</v>
      </c>
      <c r="G24" s="25"/>
      <c r="H24" s="26"/>
      <c r="I24" s="27"/>
      <c r="J24" s="28"/>
      <c r="K24" s="28"/>
      <c r="L24" s="26"/>
      <c r="M24" s="29"/>
      <c r="N24" s="28"/>
      <c r="O24" s="26"/>
      <c r="P24" s="27"/>
      <c r="Q24" s="28"/>
      <c r="R24" s="26"/>
      <c r="S24" s="27"/>
      <c r="T24" s="28"/>
      <c r="U24" s="26"/>
      <c r="V24" s="27"/>
    </row>
    <row r="25" spans="1:22" ht="12" customHeight="1">
      <c r="A25" s="8" t="s">
        <v>15</v>
      </c>
      <c r="B25" s="12" t="s">
        <v>135</v>
      </c>
      <c r="C25" s="12" t="s">
        <v>133</v>
      </c>
      <c r="D25" s="12" t="s">
        <v>134</v>
      </c>
      <c r="E25" s="12" t="s">
        <v>136</v>
      </c>
      <c r="F25" s="12" t="s">
        <v>133</v>
      </c>
      <c r="G25" s="13"/>
      <c r="H25" s="19">
        <f>'BTS (2)'!A55</f>
        <v>5</v>
      </c>
      <c r="I25" s="20">
        <f>SUM(H25+I22)</f>
        <v>20</v>
      </c>
      <c r="J25" s="21"/>
      <c r="K25" s="21"/>
      <c r="L25" s="19">
        <f>'BTS (2)'!B55</f>
        <v>2</v>
      </c>
      <c r="M25" s="22">
        <f>SUM(L25+M22)</f>
        <v>32</v>
      </c>
      <c r="N25" s="21"/>
      <c r="O25" s="19">
        <f>'BTS (2)'!D55</f>
        <v>3</v>
      </c>
      <c r="P25" s="20">
        <f>SUM(O25+P22)</f>
        <v>32</v>
      </c>
      <c r="Q25" s="21"/>
      <c r="R25" s="19">
        <f>'BTS (2)'!E55</f>
        <v>1</v>
      </c>
      <c r="S25" s="20">
        <f>SUM(R25+S22)</f>
        <v>16</v>
      </c>
      <c r="T25" s="21"/>
      <c r="U25" s="19">
        <f>'BTS (2)'!F55</f>
        <v>0</v>
      </c>
      <c r="V25" s="20">
        <f>SUM(U25+V22)</f>
        <v>10</v>
      </c>
    </row>
    <row r="26" spans="1:22" s="5" customFormat="1" ht="10.5" customHeight="1">
      <c r="A26" s="23"/>
      <c r="B26" s="24" t="s">
        <v>237</v>
      </c>
      <c r="C26" s="24" t="s">
        <v>286</v>
      </c>
      <c r="D26" s="24" t="s">
        <v>173</v>
      </c>
      <c r="E26" s="24" t="s">
        <v>175</v>
      </c>
      <c r="F26" s="24" t="s">
        <v>287</v>
      </c>
      <c r="G26" s="25"/>
      <c r="H26" s="26"/>
      <c r="I26" s="27"/>
      <c r="J26" s="28"/>
      <c r="K26" s="28"/>
      <c r="L26" s="26"/>
      <c r="M26" s="29"/>
      <c r="N26" s="28"/>
      <c r="O26" s="26"/>
      <c r="P26" s="27"/>
      <c r="Q26" s="28"/>
      <c r="R26" s="26"/>
      <c r="S26" s="27"/>
      <c r="T26" s="28"/>
      <c r="U26" s="26"/>
      <c r="V26" s="27"/>
    </row>
    <row r="27" spans="1:22" s="5" customFormat="1" ht="10.5" customHeight="1">
      <c r="A27" s="23"/>
      <c r="B27" s="24">
        <v>22.5</v>
      </c>
      <c r="C27" s="24">
        <v>23.1</v>
      </c>
      <c r="D27" s="24">
        <v>23.18</v>
      </c>
      <c r="E27" s="24">
        <v>23.82</v>
      </c>
      <c r="F27" s="24">
        <v>23.97</v>
      </c>
      <c r="G27" s="25"/>
      <c r="H27" s="26"/>
      <c r="I27" s="27"/>
      <c r="J27" s="28"/>
      <c r="K27" s="28"/>
      <c r="L27" s="26"/>
      <c r="M27" s="29"/>
      <c r="N27" s="28"/>
      <c r="O27" s="26"/>
      <c r="P27" s="27"/>
      <c r="Q27" s="28"/>
      <c r="R27" s="26"/>
      <c r="S27" s="27"/>
      <c r="T27" s="28"/>
      <c r="U27" s="26"/>
      <c r="V27" s="27"/>
    </row>
    <row r="28" spans="1:22" ht="12" customHeight="1">
      <c r="A28" s="8" t="s">
        <v>16</v>
      </c>
      <c r="B28" s="12" t="s">
        <v>133</v>
      </c>
      <c r="C28" s="12" t="s">
        <v>133</v>
      </c>
      <c r="D28" s="12" t="s">
        <v>134</v>
      </c>
      <c r="E28" s="12" t="s">
        <v>25</v>
      </c>
      <c r="F28" s="12" t="s">
        <v>25</v>
      </c>
      <c r="G28" s="13"/>
      <c r="H28" s="19">
        <f>'BTS (2)'!A61</f>
        <v>0</v>
      </c>
      <c r="I28" s="20">
        <f>SUM(H28+I25)</f>
        <v>20</v>
      </c>
      <c r="J28" s="21"/>
      <c r="K28" s="21"/>
      <c r="L28" s="19">
        <f>'BTS (2)'!B61</f>
        <v>2</v>
      </c>
      <c r="M28" s="22">
        <f>SUM(L28+M25)</f>
        <v>34</v>
      </c>
      <c r="N28" s="21"/>
      <c r="O28" s="19">
        <f>'BTS (2)'!D61</f>
        <v>8</v>
      </c>
      <c r="P28" s="20">
        <f>SUM(O28+P25)</f>
        <v>40</v>
      </c>
      <c r="Q28" s="21"/>
      <c r="R28" s="19">
        <f>'BTS (2)'!E61</f>
        <v>0</v>
      </c>
      <c r="S28" s="20">
        <f>SUM(R28+S25)</f>
        <v>16</v>
      </c>
      <c r="T28" s="21"/>
      <c r="U28" s="19">
        <f>'BTS (2)'!F61</f>
        <v>1</v>
      </c>
      <c r="V28" s="20">
        <f>SUM(U28+V25)</f>
        <v>11</v>
      </c>
    </row>
    <row r="29" spans="1:22" s="5" customFormat="1" ht="10.5" customHeight="1">
      <c r="A29" s="23"/>
      <c r="B29" s="24" t="s">
        <v>301</v>
      </c>
      <c r="C29" s="24" t="s">
        <v>275</v>
      </c>
      <c r="D29" s="24" t="s">
        <v>302</v>
      </c>
      <c r="E29" s="24" t="s">
        <v>303</v>
      </c>
      <c r="F29" s="24" t="s">
        <v>222</v>
      </c>
      <c r="G29" s="25"/>
      <c r="H29" s="26"/>
      <c r="I29" s="27"/>
      <c r="J29" s="28"/>
      <c r="K29" s="28"/>
      <c r="L29" s="26"/>
      <c r="M29" s="29"/>
      <c r="N29" s="28"/>
      <c r="O29" s="26"/>
      <c r="P29" s="27"/>
      <c r="Q29" s="28"/>
      <c r="R29" s="26"/>
      <c r="S29" s="27"/>
      <c r="T29" s="28"/>
      <c r="U29" s="26"/>
      <c r="V29" s="27"/>
    </row>
    <row r="30" spans="1:22" s="5" customFormat="1" ht="10.5" customHeight="1">
      <c r="A30" s="23"/>
      <c r="B30" s="109">
        <v>0.007403009259259259</v>
      </c>
      <c r="C30" s="109">
        <v>0.007440277777777778</v>
      </c>
      <c r="D30" s="109">
        <v>0.007531828703703704</v>
      </c>
      <c r="E30" s="109">
        <v>0.007583564814814815</v>
      </c>
      <c r="F30" s="109">
        <v>0.007632986111111111</v>
      </c>
      <c r="G30" s="25"/>
      <c r="H30" s="26"/>
      <c r="I30" s="27"/>
      <c r="J30" s="28"/>
      <c r="K30" s="28"/>
      <c r="L30" s="26"/>
      <c r="M30" s="29"/>
      <c r="N30" s="28"/>
      <c r="O30" s="26"/>
      <c r="P30" s="27"/>
      <c r="Q30" s="28"/>
      <c r="R30" s="26"/>
      <c r="S30" s="27"/>
      <c r="T30" s="28"/>
      <c r="U30" s="26"/>
      <c r="V30" s="27"/>
    </row>
    <row r="31" spans="1:22" ht="12" customHeight="1">
      <c r="A31" s="8" t="s">
        <v>17</v>
      </c>
      <c r="B31" s="12" t="s">
        <v>134</v>
      </c>
      <c r="C31" s="12" t="s">
        <v>25</v>
      </c>
      <c r="D31" s="12" t="s">
        <v>133</v>
      </c>
      <c r="E31" s="12" t="s">
        <v>136</v>
      </c>
      <c r="F31" s="12" t="s">
        <v>135</v>
      </c>
      <c r="G31" s="13"/>
      <c r="H31" s="19">
        <f>'BTS (2)'!A68</f>
        <v>0</v>
      </c>
      <c r="I31" s="20">
        <f>SUM(H31+I28)</f>
        <v>20</v>
      </c>
      <c r="J31" s="21"/>
      <c r="K31" s="21"/>
      <c r="L31" s="19">
        <f>'BTS (2)'!B68</f>
        <v>5</v>
      </c>
      <c r="M31" s="22">
        <f>SUM(L31+M28)</f>
        <v>39</v>
      </c>
      <c r="N31" s="21"/>
      <c r="O31" s="19">
        <f>'BTS (2)'!D68</f>
        <v>2</v>
      </c>
      <c r="P31" s="20">
        <f>SUM(O31+P28)</f>
        <v>42</v>
      </c>
      <c r="Q31" s="21"/>
      <c r="R31" s="19">
        <f>'BTS (2)'!E68</f>
        <v>1</v>
      </c>
      <c r="S31" s="20">
        <f>SUM(R31+S28)</f>
        <v>17</v>
      </c>
      <c r="T31" s="21"/>
      <c r="U31" s="19">
        <f>'BTS (2)'!F68</f>
        <v>3</v>
      </c>
      <c r="V31" s="20">
        <f>SUM(U31+V28)</f>
        <v>14</v>
      </c>
    </row>
    <row r="32" spans="1:22" ht="12" customHeight="1">
      <c r="A32" s="8" t="s">
        <v>18</v>
      </c>
      <c r="B32" s="12" t="s">
        <v>25</v>
      </c>
      <c r="C32" s="12" t="s">
        <v>134</v>
      </c>
      <c r="D32" s="12" t="s">
        <v>134</v>
      </c>
      <c r="E32" s="12" t="s">
        <v>136</v>
      </c>
      <c r="F32" s="12" t="s">
        <v>134</v>
      </c>
      <c r="G32" s="13"/>
      <c r="H32" s="19">
        <f>'BTS (2)'!A74</f>
        <v>0</v>
      </c>
      <c r="I32" s="20">
        <f>SUM(H32+I31)</f>
        <v>20</v>
      </c>
      <c r="J32" s="21"/>
      <c r="K32" s="21"/>
      <c r="L32" s="19">
        <f>'BTS (2)'!B74</f>
        <v>5</v>
      </c>
      <c r="M32" s="22">
        <f>SUM(L32+M31)</f>
        <v>44</v>
      </c>
      <c r="N32" s="21"/>
      <c r="O32" s="19">
        <f>'BTS (2)'!D74</f>
        <v>0</v>
      </c>
      <c r="P32" s="20">
        <f>SUM(O32+P31)</f>
        <v>42</v>
      </c>
      <c r="Q32" s="21"/>
      <c r="R32" s="19">
        <f>'BTS (2)'!E74</f>
        <v>1</v>
      </c>
      <c r="S32" s="20">
        <f>SUM(R32+S31)</f>
        <v>18</v>
      </c>
      <c r="T32" s="21"/>
      <c r="U32" s="19">
        <f>'BTS (2)'!F74</f>
        <v>5</v>
      </c>
      <c r="V32" s="20">
        <f>SUM(U32+V31)</f>
        <v>19</v>
      </c>
    </row>
    <row r="33" spans="1:22" s="5" customFormat="1" ht="10.5" customHeight="1">
      <c r="A33" s="23"/>
      <c r="B33" s="24" t="s">
        <v>193</v>
      </c>
      <c r="C33" s="24" t="s">
        <v>242</v>
      </c>
      <c r="D33" s="24" t="s">
        <v>243</v>
      </c>
      <c r="E33" s="24" t="s">
        <v>190</v>
      </c>
      <c r="F33" s="24" t="s">
        <v>245</v>
      </c>
      <c r="G33" s="25"/>
      <c r="H33" s="26"/>
      <c r="I33" s="27"/>
      <c r="J33" s="28"/>
      <c r="K33" s="28"/>
      <c r="L33" s="26"/>
      <c r="M33" s="29"/>
      <c r="N33" s="28"/>
      <c r="O33" s="26"/>
      <c r="P33" s="27"/>
      <c r="Q33" s="28"/>
      <c r="R33" s="26"/>
      <c r="S33" s="27"/>
      <c r="T33" s="28"/>
      <c r="U33" s="26"/>
      <c r="V33" s="27"/>
    </row>
    <row r="34" spans="1:22" s="5" customFormat="1" ht="10.5" customHeight="1">
      <c r="A34" s="23"/>
      <c r="B34" s="24" t="s">
        <v>246</v>
      </c>
      <c r="C34" s="24" t="s">
        <v>247</v>
      </c>
      <c r="D34" s="24" t="s">
        <v>248</v>
      </c>
      <c r="E34" s="24" t="s">
        <v>249</v>
      </c>
      <c r="F34" s="24" t="s">
        <v>250</v>
      </c>
      <c r="G34" s="25"/>
      <c r="H34" s="26"/>
      <c r="I34" s="27"/>
      <c r="J34" s="28"/>
      <c r="K34" s="28"/>
      <c r="L34" s="26"/>
      <c r="M34" s="29"/>
      <c r="N34" s="28"/>
      <c r="O34" s="26"/>
      <c r="P34" s="27"/>
      <c r="Q34" s="28"/>
      <c r="R34" s="26"/>
      <c r="S34" s="27"/>
      <c r="T34" s="28"/>
      <c r="U34" s="26"/>
      <c r="V34" s="27"/>
    </row>
    <row r="35" spans="1:22" ht="12" customHeight="1">
      <c r="A35" s="8" t="s">
        <v>19</v>
      </c>
      <c r="B35" s="12" t="s">
        <v>25</v>
      </c>
      <c r="C35" s="12" t="s">
        <v>134</v>
      </c>
      <c r="D35" s="12" t="s">
        <v>133</v>
      </c>
      <c r="E35" s="12" t="s">
        <v>134</v>
      </c>
      <c r="F35" s="12" t="s">
        <v>136</v>
      </c>
      <c r="G35" s="13"/>
      <c r="H35" s="19">
        <f>'BTS (2)'!A80</f>
        <v>0</v>
      </c>
      <c r="I35" s="20">
        <f>SUM(H35+I32)</f>
        <v>20</v>
      </c>
      <c r="J35" s="21"/>
      <c r="K35" s="21"/>
      <c r="L35" s="19">
        <f>'BTS (2)'!B80</f>
        <v>4</v>
      </c>
      <c r="M35" s="22">
        <f>SUM(L35+M32)</f>
        <v>48</v>
      </c>
      <c r="N35" s="21"/>
      <c r="O35" s="19">
        <f>'BTS (2)'!D80</f>
        <v>2</v>
      </c>
      <c r="P35" s="20">
        <f>SUM(O35+P32)</f>
        <v>44</v>
      </c>
      <c r="Q35" s="21"/>
      <c r="R35" s="19">
        <f>'BTS (2)'!E80</f>
        <v>0</v>
      </c>
      <c r="S35" s="20">
        <f>SUM(R35+S32)</f>
        <v>18</v>
      </c>
      <c r="T35" s="21"/>
      <c r="U35" s="19">
        <f>'BTS (2)'!F80</f>
        <v>5</v>
      </c>
      <c r="V35" s="20">
        <f>SUM(U35+V32)</f>
        <v>24</v>
      </c>
    </row>
    <row r="36" spans="1:22" s="5" customFormat="1" ht="10.5" customHeight="1">
      <c r="A36" s="23"/>
      <c r="B36" s="24" t="s">
        <v>193</v>
      </c>
      <c r="C36" s="24" t="s">
        <v>189</v>
      </c>
      <c r="D36" s="24" t="s">
        <v>190</v>
      </c>
      <c r="E36" s="24" t="s">
        <v>191</v>
      </c>
      <c r="F36" s="24" t="s">
        <v>192</v>
      </c>
      <c r="G36" s="25"/>
      <c r="H36" s="26"/>
      <c r="I36" s="27"/>
      <c r="J36" s="28"/>
      <c r="K36" s="28"/>
      <c r="L36" s="26"/>
      <c r="M36" s="29"/>
      <c r="N36" s="28"/>
      <c r="O36" s="26"/>
      <c r="P36" s="27"/>
      <c r="Q36" s="28"/>
      <c r="R36" s="26"/>
      <c r="S36" s="27"/>
      <c r="T36" s="28"/>
      <c r="U36" s="26"/>
      <c r="V36" s="27"/>
    </row>
    <row r="37" spans="1:22" s="5" customFormat="1" ht="10.5" customHeight="1">
      <c r="A37" s="23"/>
      <c r="B37" s="24" t="s">
        <v>194</v>
      </c>
      <c r="C37" s="24" t="s">
        <v>195</v>
      </c>
      <c r="D37" s="24" t="s">
        <v>196</v>
      </c>
      <c r="E37" s="24" t="s">
        <v>197</v>
      </c>
      <c r="F37" s="24" t="s">
        <v>198</v>
      </c>
      <c r="G37" s="25"/>
      <c r="H37" s="26"/>
      <c r="I37" s="27"/>
      <c r="J37" s="28"/>
      <c r="K37" s="28"/>
      <c r="L37" s="26"/>
      <c r="M37" s="29"/>
      <c r="N37" s="28"/>
      <c r="O37" s="26"/>
      <c r="P37" s="27"/>
      <c r="Q37" s="28"/>
      <c r="R37" s="26"/>
      <c r="S37" s="27"/>
      <c r="T37" s="28"/>
      <c r="U37" s="26"/>
      <c r="V37" s="27"/>
    </row>
    <row r="38" spans="1:22" ht="12" customHeight="1">
      <c r="A38" s="8" t="s">
        <v>20</v>
      </c>
      <c r="B38" s="12" t="s">
        <v>135</v>
      </c>
      <c r="C38" s="12" t="s">
        <v>136</v>
      </c>
      <c r="D38" s="12" t="s">
        <v>133</v>
      </c>
      <c r="E38" s="12" t="s">
        <v>135</v>
      </c>
      <c r="F38" s="12" t="s">
        <v>134</v>
      </c>
      <c r="G38" s="13"/>
      <c r="H38" s="19">
        <f>'BTS (2)'!A86</f>
        <v>6</v>
      </c>
      <c r="I38" s="20">
        <f>SUM(H38+I35)</f>
        <v>26</v>
      </c>
      <c r="J38" s="21"/>
      <c r="K38" s="21"/>
      <c r="L38" s="19">
        <f>'BTS (2)'!B86</f>
        <v>0</v>
      </c>
      <c r="M38" s="22">
        <f>SUM(L38+M35)</f>
        <v>48</v>
      </c>
      <c r="N38" s="21"/>
      <c r="O38" s="19">
        <f>'BTS (2)'!D86</f>
        <v>2</v>
      </c>
      <c r="P38" s="20">
        <f>SUM(O38+P35)</f>
        <v>46</v>
      </c>
      <c r="Q38" s="21"/>
      <c r="R38" s="19">
        <f>'BTS (2)'!E86</f>
        <v>3</v>
      </c>
      <c r="S38" s="20">
        <f>SUM(R38+S35)</f>
        <v>21</v>
      </c>
      <c r="T38" s="21"/>
      <c r="U38" s="19">
        <f>'BTS (2)'!F86</f>
        <v>0</v>
      </c>
      <c r="V38" s="20">
        <f>SUM(U38+V35)</f>
        <v>24</v>
      </c>
    </row>
    <row r="39" spans="1:22" s="5" customFormat="1" ht="10.5" customHeight="1">
      <c r="A39" s="23"/>
      <c r="B39" s="24" t="s">
        <v>256</v>
      </c>
      <c r="C39" s="24" t="s">
        <v>174</v>
      </c>
      <c r="D39" s="24" t="s">
        <v>257</v>
      </c>
      <c r="E39" s="24" t="s">
        <v>258</v>
      </c>
      <c r="F39" s="24" t="s">
        <v>259</v>
      </c>
      <c r="G39" s="25"/>
      <c r="H39" s="26"/>
      <c r="I39" s="27"/>
      <c r="J39" s="28"/>
      <c r="K39" s="28"/>
      <c r="L39" s="26"/>
      <c r="M39" s="29"/>
      <c r="N39" s="28"/>
      <c r="O39" s="26"/>
      <c r="P39" s="27"/>
      <c r="Q39" s="28"/>
      <c r="R39" s="26"/>
      <c r="S39" s="27"/>
      <c r="T39" s="28"/>
      <c r="U39" s="26"/>
      <c r="V39" s="27"/>
    </row>
    <row r="40" spans="1:22" s="5" customFormat="1" ht="10.5" customHeight="1">
      <c r="A40" s="23"/>
      <c r="B40" s="24" t="s">
        <v>273</v>
      </c>
      <c r="C40" s="24" t="s">
        <v>260</v>
      </c>
      <c r="D40" s="24" t="s">
        <v>261</v>
      </c>
      <c r="E40" s="24" t="s">
        <v>262</v>
      </c>
      <c r="F40" s="24" t="s">
        <v>263</v>
      </c>
      <c r="G40" s="25"/>
      <c r="H40" s="26"/>
      <c r="I40" s="27"/>
      <c r="J40" s="28"/>
      <c r="K40" s="28"/>
      <c r="L40" s="26"/>
      <c r="M40" s="29"/>
      <c r="N40" s="28"/>
      <c r="O40" s="26"/>
      <c r="P40" s="27"/>
      <c r="Q40" s="28"/>
      <c r="R40" s="26"/>
      <c r="S40" s="27"/>
      <c r="T40" s="28"/>
      <c r="U40" s="26"/>
      <c r="V40" s="27"/>
    </row>
    <row r="41" spans="1:22" ht="12" customHeight="1">
      <c r="A41" s="8" t="s">
        <v>21</v>
      </c>
      <c r="B41" s="12" t="s">
        <v>25</v>
      </c>
      <c r="C41" s="12" t="s">
        <v>25</v>
      </c>
      <c r="D41" s="12" t="s">
        <v>133</v>
      </c>
      <c r="E41" s="12" t="s">
        <v>135</v>
      </c>
      <c r="F41" s="12" t="s">
        <v>134</v>
      </c>
      <c r="G41" s="13"/>
      <c r="H41" s="19">
        <f>'BTS (2)'!A92</f>
        <v>1</v>
      </c>
      <c r="I41" s="20">
        <f>SUM(H41+I38)</f>
        <v>27</v>
      </c>
      <c r="J41" s="21"/>
      <c r="K41" s="21"/>
      <c r="L41" s="19">
        <f>'BTS (2)'!B92</f>
        <v>0</v>
      </c>
      <c r="M41" s="22">
        <f>SUM(L41+M38)</f>
        <v>48</v>
      </c>
      <c r="N41" s="21"/>
      <c r="O41" s="19">
        <f>'BTS (2)'!D92</f>
        <v>2</v>
      </c>
      <c r="P41" s="20">
        <f>SUM(O41+P38)</f>
        <v>48</v>
      </c>
      <c r="Q41" s="21"/>
      <c r="R41" s="19">
        <f>'BTS (2)'!E92</f>
        <v>0</v>
      </c>
      <c r="S41" s="20">
        <f>SUM(R41+S38)</f>
        <v>21</v>
      </c>
      <c r="T41" s="21"/>
      <c r="U41" s="19">
        <f>'BTS (2)'!F92</f>
        <v>8</v>
      </c>
      <c r="V41" s="20">
        <f>SUM(U41+V38)</f>
        <v>32</v>
      </c>
    </row>
    <row r="42" spans="1:22" s="5" customFormat="1" ht="10.5" customHeight="1">
      <c r="A42" s="23"/>
      <c r="B42" s="24" t="s">
        <v>310</v>
      </c>
      <c r="C42" s="24" t="s">
        <v>311</v>
      </c>
      <c r="D42" s="24" t="s">
        <v>257</v>
      </c>
      <c r="E42" s="24" t="s">
        <v>312</v>
      </c>
      <c r="F42" s="24" t="s">
        <v>313</v>
      </c>
      <c r="G42" s="25"/>
      <c r="H42" s="26"/>
      <c r="I42" s="27"/>
      <c r="J42" s="28"/>
      <c r="K42" s="28"/>
      <c r="L42" s="26"/>
      <c r="M42" s="29"/>
      <c r="N42" s="28"/>
      <c r="O42" s="26"/>
      <c r="P42" s="27"/>
      <c r="Q42" s="28"/>
      <c r="R42" s="26"/>
      <c r="S42" s="27"/>
      <c r="T42" s="28"/>
      <c r="U42" s="26"/>
      <c r="V42" s="27"/>
    </row>
    <row r="43" spans="1:22" s="5" customFormat="1" ht="10.5" customHeight="1">
      <c r="A43" s="23"/>
      <c r="B43" s="24" t="s">
        <v>314</v>
      </c>
      <c r="C43" s="24" t="s">
        <v>315</v>
      </c>
      <c r="D43" s="24" t="s">
        <v>315</v>
      </c>
      <c r="E43" s="24" t="s">
        <v>316</v>
      </c>
      <c r="F43" s="24" t="s">
        <v>316</v>
      </c>
      <c r="G43" s="25"/>
      <c r="H43" s="26"/>
      <c r="I43" s="27"/>
      <c r="J43" s="28"/>
      <c r="K43" s="28"/>
      <c r="L43" s="26"/>
      <c r="M43" s="29"/>
      <c r="N43" s="28"/>
      <c r="O43" s="26"/>
      <c r="P43" s="27"/>
      <c r="Q43" s="28"/>
      <c r="R43" s="26"/>
      <c r="S43" s="27"/>
      <c r="T43" s="28"/>
      <c r="U43" s="26"/>
      <c r="V43" s="27"/>
    </row>
    <row r="44" spans="1:22" ht="12" customHeight="1" thickBot="1">
      <c r="A44" s="8" t="s">
        <v>22</v>
      </c>
      <c r="B44" s="12" t="s">
        <v>134</v>
      </c>
      <c r="C44" s="12" t="s">
        <v>134</v>
      </c>
      <c r="D44" s="12" t="s">
        <v>135</v>
      </c>
      <c r="E44" s="12" t="s">
        <v>135</v>
      </c>
      <c r="F44" s="12"/>
      <c r="G44" s="13"/>
      <c r="H44" s="30">
        <f>'BTS (2)'!A98</f>
        <v>3</v>
      </c>
      <c r="I44" s="31">
        <f>SUM(H44+I41)</f>
        <v>30</v>
      </c>
      <c r="J44" s="21"/>
      <c r="K44" s="21"/>
      <c r="L44" s="30">
        <f>'BTS (2)'!B98</f>
        <v>8</v>
      </c>
      <c r="M44" s="32">
        <f>SUM(L44+M41)</f>
        <v>56</v>
      </c>
      <c r="N44" s="33"/>
      <c r="O44" s="30">
        <f>'BTS (2)'!D98</f>
        <v>0</v>
      </c>
      <c r="P44" s="31">
        <f>SUM(O44+P41)</f>
        <v>48</v>
      </c>
      <c r="Q44" s="21"/>
      <c r="R44" s="34">
        <f>'BTS (2)'!E98</f>
        <v>0</v>
      </c>
      <c r="S44" s="35">
        <f>SUM(R44+S41)</f>
        <v>21</v>
      </c>
      <c r="T44" s="21"/>
      <c r="U44" s="30">
        <f>'BTS (2)'!F98</f>
        <v>0</v>
      </c>
      <c r="V44" s="31">
        <f>SUM(U44+V41)</f>
        <v>32</v>
      </c>
    </row>
    <row r="45" spans="1:22" s="5" customFormat="1" ht="12">
      <c r="A45" s="23"/>
      <c r="B45" s="24" t="s">
        <v>304</v>
      </c>
      <c r="C45" s="24" t="s">
        <v>259</v>
      </c>
      <c r="D45" s="24" t="s">
        <v>305</v>
      </c>
      <c r="E45" s="24" t="s">
        <v>306</v>
      </c>
      <c r="F45" s="36"/>
      <c r="G45" s="3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5" customFormat="1" ht="13.5" thickBot="1">
      <c r="A46" s="23"/>
      <c r="B46" s="24" t="s">
        <v>307</v>
      </c>
      <c r="C46" s="24" t="s">
        <v>308</v>
      </c>
      <c r="D46" s="24" t="s">
        <v>309</v>
      </c>
      <c r="E46" s="24" t="s">
        <v>309</v>
      </c>
      <c r="F46" s="36"/>
      <c r="G46" s="37"/>
      <c r="H46" s="116" t="s">
        <v>23</v>
      </c>
      <c r="I46" s="116"/>
      <c r="J46" s="11"/>
      <c r="K46" s="10"/>
      <c r="L46" s="117" t="s">
        <v>123</v>
      </c>
      <c r="M46" s="117"/>
      <c r="N46" s="11"/>
      <c r="O46" s="116" t="s">
        <v>24</v>
      </c>
      <c r="P46" s="116"/>
      <c r="Q46" s="11"/>
      <c r="R46" s="116" t="s">
        <v>26</v>
      </c>
      <c r="S46" s="116"/>
      <c r="T46" s="11"/>
      <c r="U46" s="116" t="s">
        <v>25</v>
      </c>
      <c r="V46" s="116"/>
    </row>
    <row r="47" spans="2:17" ht="12.75">
      <c r="B47" s="9">
        <v>5</v>
      </c>
      <c r="C47" s="9">
        <v>3</v>
      </c>
      <c r="D47" s="9">
        <v>2</v>
      </c>
      <c r="E47" s="9">
        <v>1</v>
      </c>
      <c r="F47" s="9">
        <v>0</v>
      </c>
      <c r="N47" s="38"/>
      <c r="O47" s="39"/>
      <c r="P47" s="39"/>
      <c r="Q47" s="40"/>
    </row>
    <row r="48" spans="3:22" ht="15.75">
      <c r="C48" s="41"/>
      <c r="D48" s="42"/>
      <c r="E48" s="42"/>
      <c r="F48" s="43" t="s">
        <v>130</v>
      </c>
      <c r="G48" s="43"/>
      <c r="H48" s="120">
        <f>SUM(H4:H44)</f>
        <v>30</v>
      </c>
      <c r="I48" s="120"/>
      <c r="J48" s="44"/>
      <c r="K48" s="44"/>
      <c r="L48" s="120">
        <f>SUM(L4:L44)</f>
        <v>56</v>
      </c>
      <c r="M48" s="120"/>
      <c r="N48" s="45"/>
      <c r="O48" s="120">
        <f>SUM(O4:O44)</f>
        <v>48</v>
      </c>
      <c r="P48" s="120"/>
      <c r="Q48" s="46"/>
      <c r="R48" s="120">
        <f>SUM(R4:R44)</f>
        <v>21</v>
      </c>
      <c r="S48" s="120"/>
      <c r="T48" s="45"/>
      <c r="U48" s="120">
        <f>SUM(U4:U44)</f>
        <v>32</v>
      </c>
      <c r="V48" s="120"/>
    </row>
    <row r="49" spans="15:17" ht="12.75">
      <c r="O49" s="47"/>
      <c r="P49" s="47"/>
      <c r="Q49" s="47"/>
    </row>
    <row r="50" spans="15:17" ht="12.75">
      <c r="O50" s="40"/>
      <c r="P50" s="40"/>
      <c r="Q50" s="40"/>
    </row>
    <row r="51" spans="4:17" ht="12.75">
      <c r="D51" s="48"/>
      <c r="O51" s="40"/>
      <c r="P51" s="40"/>
      <c r="Q51" s="40"/>
    </row>
    <row r="52" spans="4:17" ht="12.75">
      <c r="D52" s="48"/>
      <c r="O52" s="40"/>
      <c r="P52" s="40"/>
      <c r="Q52" s="40"/>
    </row>
    <row r="53" spans="4:17" ht="12.75">
      <c r="D53" s="48"/>
      <c r="I53" s="49"/>
      <c r="J53" s="49"/>
      <c r="K53" s="49"/>
      <c r="L53" s="49"/>
      <c r="M53" s="49"/>
      <c r="N53" s="49"/>
      <c r="O53" s="48"/>
      <c r="P53" s="48"/>
      <c r="Q53" s="48"/>
    </row>
  </sheetData>
  <sheetProtection/>
  <mergeCells count="16">
    <mergeCell ref="A1:X1"/>
    <mergeCell ref="H48:I48"/>
    <mergeCell ref="L48:M48"/>
    <mergeCell ref="O48:P48"/>
    <mergeCell ref="R48:S48"/>
    <mergeCell ref="U48:V48"/>
    <mergeCell ref="O3:P3"/>
    <mergeCell ref="R3:S3"/>
    <mergeCell ref="U3:V3"/>
    <mergeCell ref="R46:S46"/>
    <mergeCell ref="U46:V46"/>
    <mergeCell ref="H46:I46"/>
    <mergeCell ref="L46:M46"/>
    <mergeCell ref="O46:P46"/>
    <mergeCell ref="H3:I3"/>
    <mergeCell ref="L3:M3"/>
  </mergeCells>
  <printOptions/>
  <pageMargins left="0" right="0" top="0" bottom="0" header="0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05"/>
  <sheetViews>
    <sheetView showFormulas="1" workbookViewId="0" topLeftCell="A1">
      <selection activeCell="A1" sqref="A1:F16384"/>
    </sheetView>
  </sheetViews>
  <sheetFormatPr defaultColWidth="9.140625" defaultRowHeight="12.75"/>
  <cols>
    <col min="1" max="1" width="17.28125" style="0" bestFit="1" customWidth="1"/>
    <col min="2" max="2" width="17.421875" style="0" bestFit="1" customWidth="1"/>
    <col min="3" max="3" width="17.8515625" style="0" bestFit="1" customWidth="1"/>
    <col min="4" max="4" width="17.7109375" style="0" bestFit="1" customWidth="1"/>
    <col min="5" max="6" width="17.8515625" style="0" bestFit="1" customWidth="1"/>
  </cols>
  <sheetData>
    <row r="1" spans="1:6" ht="12.75">
      <c r="A1" s="1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</row>
    <row r="2" spans="1:6" ht="12.75">
      <c r="A2">
        <f>IF('Boys'' Score Sheet'!B4="esc",5,0)</f>
        <v>0</v>
      </c>
      <c r="B2">
        <f>IF('Boys'' Score Sheet'!B4="glad",5,0)</f>
        <v>0</v>
      </c>
      <c r="C2">
        <f>IF('Boys'' Score Sheet'!B4="Gwin",5,0)</f>
        <v>0</v>
      </c>
      <c r="D2">
        <f>IF('Boys'' Score Sheet'!B4="MQT",5,0)</f>
        <v>5</v>
      </c>
      <c r="E2">
        <f>IF('Boys'' Score Sheet'!B4="MEN",5,0)</f>
        <v>0</v>
      </c>
      <c r="F2">
        <f>IF('Boys'' Score Sheet'!B4="SSM",5,0)</f>
        <v>0</v>
      </c>
    </row>
    <row r="3" spans="1:6" ht="12.75">
      <c r="A3">
        <f>IF('Boys'' Score Sheet'!C4="esc",3,0)</f>
        <v>0</v>
      </c>
      <c r="B3">
        <f>IF('Boys'' Score Sheet'!C4="glad",3,0)</f>
        <v>3</v>
      </c>
      <c r="C3">
        <f>IF('Boys'' Score Sheet'!C4="Gwin",3,0)</f>
        <v>0</v>
      </c>
      <c r="D3">
        <f>IF('Boys'' Score Sheet'!C4="MQT",3,0)</f>
        <v>0</v>
      </c>
      <c r="E3">
        <f>IF('Boys'' Score Sheet'!C4="MEN",3,0)</f>
        <v>0</v>
      </c>
      <c r="F3">
        <f>IF('Boys'' Score Sheet'!C4="SSM",3,0)</f>
        <v>0</v>
      </c>
    </row>
    <row r="4" spans="1:6" ht="12.75">
      <c r="A4">
        <f>IF('Boys'' Score Sheet'!D4="esc",2,0)</f>
        <v>0</v>
      </c>
      <c r="B4">
        <f>IF('Boys'' Score Sheet'!D4="glad",2,0)</f>
        <v>0</v>
      </c>
      <c r="C4">
        <f>IF('Boys'' Score Sheet'!D4="Gwin",2,0)</f>
        <v>0</v>
      </c>
      <c r="D4">
        <f>IF('Boys'' Score Sheet'!D4="MQT",2,0)</f>
        <v>0</v>
      </c>
      <c r="E4">
        <f>IF('Boys'' Score Sheet'!D4="MEN",2,0)</f>
        <v>0</v>
      </c>
      <c r="F4">
        <f>IF('Boys'' Score Sheet'!D4="SSM",2,0)</f>
        <v>2</v>
      </c>
    </row>
    <row r="5" spans="1:6" ht="12.75">
      <c r="A5" s="2">
        <f>IF('Boys'' Score Sheet'!E4="esc",1,0)</f>
        <v>1</v>
      </c>
      <c r="B5">
        <f>IF('Boys'' Score Sheet'!E4="glad",1,0)</f>
        <v>0</v>
      </c>
      <c r="C5" s="2">
        <f>IF('Boys'' Score Sheet'!E4="Gwin",1,0)</f>
        <v>0</v>
      </c>
      <c r="D5" s="2">
        <f>IF('Boys'' Score Sheet'!E4="MQT",1,0)</f>
        <v>0</v>
      </c>
      <c r="E5" s="2">
        <f>IF('Boys'' Score Sheet'!E4="MEN",1,0)</f>
        <v>0</v>
      </c>
      <c r="F5" s="2">
        <f>IF('Boys'' Score Sheet'!E4="SSM",1,0)</f>
        <v>0</v>
      </c>
    </row>
    <row r="6" spans="1:6" ht="12.75">
      <c r="A6">
        <f aca="true" t="shared" si="0" ref="A6:F6">SUM(A2:A5)</f>
        <v>1</v>
      </c>
      <c r="B6">
        <f t="shared" si="0"/>
        <v>3</v>
      </c>
      <c r="C6">
        <f t="shared" si="0"/>
        <v>0</v>
      </c>
      <c r="D6">
        <f t="shared" si="0"/>
        <v>5</v>
      </c>
      <c r="E6">
        <f t="shared" si="0"/>
        <v>0</v>
      </c>
      <c r="F6">
        <f t="shared" si="0"/>
        <v>2</v>
      </c>
    </row>
    <row r="7" spans="1:6" ht="12.7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</row>
    <row r="8" spans="1:6" ht="12.75">
      <c r="A8">
        <f>IF('Boys'' Score Sheet'!B5="esc",5,0)</f>
        <v>0</v>
      </c>
      <c r="B8">
        <f>IF('Boys'' Score Sheet'!B5="glad",5,0)</f>
        <v>5</v>
      </c>
      <c r="C8">
        <f>IF('Boys'' Score Sheet'!B5="Gwin",5,0)</f>
        <v>0</v>
      </c>
      <c r="D8">
        <f>IF('Boys'' Score Sheet'!B5="MQT",5,0)</f>
        <v>0</v>
      </c>
      <c r="E8">
        <f>IF('Boys'' Score Sheet'!B5="MEN",5,0)</f>
        <v>0</v>
      </c>
      <c r="F8">
        <f>IF('Boys'' Score Sheet'!B5="SSM",5,0)</f>
        <v>0</v>
      </c>
    </row>
    <row r="9" spans="1:6" ht="12.75">
      <c r="A9">
        <f>IF('Boys'' Score Sheet'!C5="esc",3,0)</f>
        <v>3</v>
      </c>
      <c r="B9">
        <f>IF('Boys'' Score Sheet'!C5="glad",3,0)</f>
        <v>0</v>
      </c>
      <c r="C9">
        <f>IF('Boys'' Score Sheet'!C5="Gwin",3,0)</f>
        <v>0</v>
      </c>
      <c r="D9">
        <f>IF('Boys'' Score Sheet'!C5="MQT",3,0)</f>
        <v>0</v>
      </c>
      <c r="E9">
        <f>IF('Boys'' Score Sheet'!C5="MEN",3,0)</f>
        <v>0</v>
      </c>
      <c r="F9">
        <f>IF('Boys'' Score Sheet'!C5="SSM",3,0)</f>
        <v>0</v>
      </c>
    </row>
    <row r="10" spans="1:6" ht="12.75">
      <c r="A10">
        <f>IF('Boys'' Score Sheet'!D5="esc",2,0)</f>
        <v>0</v>
      </c>
      <c r="B10">
        <f>IF('Boys'' Score Sheet'!D5="glad",2,0)</f>
        <v>0</v>
      </c>
      <c r="C10">
        <f>IF('Boys'' Score Sheet'!D5="Gwin",2,0)</f>
        <v>0</v>
      </c>
      <c r="D10">
        <f>IF('Boys'' Score Sheet'!D5="MQT",2,0)</f>
        <v>2</v>
      </c>
      <c r="E10">
        <f>IF('Boys'' Score Sheet'!D5="MEN",2,0)</f>
        <v>0</v>
      </c>
      <c r="F10">
        <f>IF('Boys'' Score Sheet'!D5="SSM",2,0)</f>
        <v>0</v>
      </c>
    </row>
    <row r="11" spans="1:6" ht="12.75">
      <c r="A11" s="2">
        <f>IF('Boys'' Score Sheet'!E5="esc",1,0)</f>
        <v>0</v>
      </c>
      <c r="B11">
        <f>IF('Boys'' Score Sheet'!E5="glad",1,0)</f>
        <v>0</v>
      </c>
      <c r="C11" s="2">
        <f>IF('Boys'' Score Sheet'!E5="Gwin",1,0)</f>
        <v>0</v>
      </c>
      <c r="D11" s="2">
        <f>IF('Boys'' Score Sheet'!E5="MQT",1,0)</f>
        <v>0</v>
      </c>
      <c r="E11" s="2">
        <f>IF('Boys'' Score Sheet'!E5="MEN",1,0)</f>
        <v>1</v>
      </c>
      <c r="F11" s="2">
        <f>IF('Boys'' Score Sheet'!E5="SSM",1,0)</f>
        <v>0</v>
      </c>
    </row>
    <row r="12" spans="1:6" ht="12.75">
      <c r="A12">
        <f aca="true" t="shared" si="1" ref="A12:F12">SUM(A8:A11)</f>
        <v>3</v>
      </c>
      <c r="B12">
        <f t="shared" si="1"/>
        <v>5</v>
      </c>
      <c r="C12">
        <f t="shared" si="1"/>
        <v>0</v>
      </c>
      <c r="D12">
        <f t="shared" si="1"/>
        <v>2</v>
      </c>
      <c r="E12">
        <f t="shared" si="1"/>
        <v>1</v>
      </c>
      <c r="F12">
        <f t="shared" si="1"/>
        <v>0</v>
      </c>
    </row>
    <row r="13" spans="1:6" ht="12.75">
      <c r="A13" s="1" t="s">
        <v>39</v>
      </c>
      <c r="B13" s="1" t="s">
        <v>40</v>
      </c>
      <c r="C13" s="1" t="s">
        <v>41</v>
      </c>
      <c r="D13" s="1" t="s">
        <v>42</v>
      </c>
      <c r="E13" s="1" t="s">
        <v>43</v>
      </c>
      <c r="F13" s="1" t="s">
        <v>44</v>
      </c>
    </row>
    <row r="14" spans="1:6" ht="12.75">
      <c r="A14">
        <f>IF('Boys'' Score Sheet'!B8="esc",5,0)</f>
        <v>5</v>
      </c>
      <c r="B14">
        <f>IF('Boys'' Score Sheet'!B8="glad",5,0)</f>
        <v>0</v>
      </c>
      <c r="C14">
        <f>IF('Boys'' Score Sheet'!B8="Gwin",5,0)</f>
        <v>0</v>
      </c>
      <c r="D14">
        <f>IF('Boys'' Score Sheet'!B8="MQT",5,0)</f>
        <v>0</v>
      </c>
      <c r="E14">
        <f>IF('Boys'' Score Sheet'!B8="MEN",5,0)</f>
        <v>0</v>
      </c>
      <c r="F14">
        <f>IF('Boys'' Score Sheet'!B8="SSM",5,0)</f>
        <v>0</v>
      </c>
    </row>
    <row r="15" spans="1:6" ht="12.75">
      <c r="A15">
        <f>IF('Boys'' Score Sheet'!C8="esc",3,0)</f>
        <v>0</v>
      </c>
      <c r="B15">
        <f>IF('Boys'' Score Sheet'!C8="glad",3,0)</f>
        <v>3</v>
      </c>
      <c r="C15">
        <f>IF('Boys'' Score Sheet'!C8="Gwin",3,0)</f>
        <v>0</v>
      </c>
      <c r="D15">
        <f>IF('Boys'' Score Sheet'!C8="MQT",3,0)</f>
        <v>0</v>
      </c>
      <c r="E15">
        <f>IF('Boys'' Score Sheet'!C8="MEN",3,0)</f>
        <v>0</v>
      </c>
      <c r="F15">
        <f>IF('Boys'' Score Sheet'!C8="SSM",3,0)</f>
        <v>0</v>
      </c>
    </row>
    <row r="16" spans="1:6" ht="12.75">
      <c r="A16">
        <f>IF('Boys'' Score Sheet'!D8="esc",2,0)</f>
        <v>0</v>
      </c>
      <c r="B16">
        <f>IF('Boys'' Score Sheet'!D8="glad",2,0)</f>
        <v>0</v>
      </c>
      <c r="C16">
        <f>IF('Boys'' Score Sheet'!D8="Gwin",2,0)</f>
        <v>0</v>
      </c>
      <c r="D16">
        <f>IF('Boys'' Score Sheet'!D8="MQT",2,0)</f>
        <v>0</v>
      </c>
      <c r="E16">
        <f>IF('Boys'' Score Sheet'!D8="MEN",2,0)</f>
        <v>2</v>
      </c>
      <c r="F16">
        <f>IF('Boys'' Score Sheet'!D8="SSM",2,0)</f>
        <v>0</v>
      </c>
    </row>
    <row r="17" spans="1:6" ht="12.75">
      <c r="A17" s="2">
        <f>IF('Boys'' Score Sheet'!E8="esc",1,0)</f>
        <v>0</v>
      </c>
      <c r="B17">
        <f>IF('Boys'' Score Sheet'!E8="glad",1,0)</f>
        <v>0</v>
      </c>
      <c r="C17" s="2">
        <f>IF('Boys'' Score Sheet'!E8="Gwin",1,0)</f>
        <v>0</v>
      </c>
      <c r="D17" s="2">
        <f>IF('Boys'' Score Sheet'!E8="MQT",1,0)</f>
        <v>0</v>
      </c>
      <c r="E17" s="2">
        <f>IF('Boys'' Score Sheet'!E8="MEN",1,0)</f>
        <v>1</v>
      </c>
      <c r="F17" s="2">
        <f>IF('Boys'' Score Sheet'!E8="SSM",1,0)</f>
        <v>0</v>
      </c>
    </row>
    <row r="18" spans="1:6" ht="12.75">
      <c r="A18">
        <f aca="true" t="shared" si="2" ref="A18:F18">SUM(A14:A17)</f>
        <v>5</v>
      </c>
      <c r="B18">
        <f t="shared" si="2"/>
        <v>3</v>
      </c>
      <c r="C18">
        <f t="shared" si="2"/>
        <v>0</v>
      </c>
      <c r="D18">
        <f t="shared" si="2"/>
        <v>0</v>
      </c>
      <c r="E18">
        <f t="shared" si="2"/>
        <v>3</v>
      </c>
      <c r="F18">
        <f t="shared" si="2"/>
        <v>0</v>
      </c>
    </row>
    <row r="19" spans="1:6" ht="12.75">
      <c r="A19" s="1" t="s">
        <v>45</v>
      </c>
      <c r="B19" s="1" t="s">
        <v>46</v>
      </c>
      <c r="C19" s="1" t="s">
        <v>47</v>
      </c>
      <c r="D19" s="1" t="s">
        <v>48</v>
      </c>
      <c r="E19" s="1" t="s">
        <v>49</v>
      </c>
      <c r="F19" s="1" t="s">
        <v>50</v>
      </c>
    </row>
    <row r="20" spans="1:6" ht="12.75">
      <c r="A20">
        <f>IF('Boys'' Score Sheet'!B11="esc",5,0)</f>
        <v>0</v>
      </c>
      <c r="B20">
        <f>IF('Boys'' Score Sheet'!B11="glad",5,0)</f>
        <v>5</v>
      </c>
      <c r="C20">
        <f>IF('Boys'' Score Sheet'!B11="Gwin",5,0)</f>
        <v>0</v>
      </c>
      <c r="D20">
        <f>IF('Boys'' Score Sheet'!B11="MQT",5,0)</f>
        <v>0</v>
      </c>
      <c r="E20">
        <f>IF('Boys'' Score Sheet'!B11="MEN",5,0)</f>
        <v>0</v>
      </c>
      <c r="F20">
        <f>IF('Boys'' Score Sheet'!B11="SSM",5,0)</f>
        <v>0</v>
      </c>
    </row>
    <row r="21" spans="1:6" ht="12.75">
      <c r="A21">
        <f>IF('Boys'' Score Sheet'!C11="esc",3,0)</f>
        <v>0</v>
      </c>
      <c r="B21">
        <f>IF('Boys'' Score Sheet'!C11="glad",3,0)</f>
        <v>0</v>
      </c>
      <c r="C21">
        <f>IF('Boys'' Score Sheet'!C11="Gwin",3,0)</f>
        <v>0</v>
      </c>
      <c r="D21">
        <f>IF('Boys'' Score Sheet'!C11="MQT",3,0)</f>
        <v>0</v>
      </c>
      <c r="E21">
        <f>IF('Boys'' Score Sheet'!C11="MEN",3,0)</f>
        <v>3</v>
      </c>
      <c r="F21">
        <f>IF('Boys'' Score Sheet'!C11="SSM",3,0)</f>
        <v>0</v>
      </c>
    </row>
    <row r="22" spans="1:6" ht="12.75">
      <c r="A22">
        <f>IF('Boys'' Score Sheet'!D11="esc",2,0)</f>
        <v>0</v>
      </c>
      <c r="B22">
        <f>IF('Boys'' Score Sheet'!D11="glad",2,0)</f>
        <v>0</v>
      </c>
      <c r="C22">
        <f>IF('Boys'' Score Sheet'!D11="Gwin",2,0)</f>
        <v>0</v>
      </c>
      <c r="D22">
        <f>IF('Boys'' Score Sheet'!D11="MQT",2,0)</f>
        <v>0</v>
      </c>
      <c r="E22">
        <f>IF('Boys'' Score Sheet'!D11="MEN",2,0)</f>
        <v>0</v>
      </c>
      <c r="F22">
        <f>IF('Boys'' Score Sheet'!D11="SSM",2,0)</f>
        <v>2</v>
      </c>
    </row>
    <row r="23" spans="1:6" ht="12.75">
      <c r="A23" s="2">
        <f>IF('Boys'' Score Sheet'!E11="esc",1,0)</f>
        <v>0</v>
      </c>
      <c r="B23">
        <f>IF('Boys'' Score Sheet'!E11="glad",1,0)</f>
        <v>0</v>
      </c>
      <c r="C23" s="2">
        <f>IF('Boys'' Score Sheet'!E11="Gwin",1,0)</f>
        <v>0</v>
      </c>
      <c r="D23" s="2">
        <f>IF('Boys'' Score Sheet'!E11="MQT",1,0)</f>
        <v>1</v>
      </c>
      <c r="E23" s="2">
        <f>IF('Boys'' Score Sheet'!E11="MEN",1,0)</f>
        <v>0</v>
      </c>
      <c r="F23" s="2">
        <f>IF('Boys'' Score Sheet'!E11="SSM",1,0)</f>
        <v>0</v>
      </c>
    </row>
    <row r="24" spans="1:6" ht="12.75">
      <c r="A24" s="2"/>
      <c r="C24" s="2"/>
      <c r="D24" s="2"/>
      <c r="E24" s="2"/>
      <c r="F24" s="2"/>
    </row>
    <row r="25" spans="1:6" ht="12.75">
      <c r="A25">
        <f aca="true" t="shared" si="3" ref="A25:F25">SUM(A20:A23)</f>
        <v>0</v>
      </c>
      <c r="B25">
        <f t="shared" si="3"/>
        <v>5</v>
      </c>
      <c r="C25">
        <f t="shared" si="3"/>
        <v>0</v>
      </c>
      <c r="D25">
        <f t="shared" si="3"/>
        <v>1</v>
      </c>
      <c r="E25">
        <f t="shared" si="3"/>
        <v>3</v>
      </c>
      <c r="F25">
        <f t="shared" si="3"/>
        <v>2</v>
      </c>
    </row>
    <row r="26" spans="1:6" ht="12.75">
      <c r="A26" s="1" t="s">
        <v>51</v>
      </c>
      <c r="B26" s="1" t="s">
        <v>52</v>
      </c>
      <c r="C26" s="1" t="s">
        <v>53</v>
      </c>
      <c r="D26" s="1" t="s">
        <v>54</v>
      </c>
      <c r="E26" s="1" t="s">
        <v>55</v>
      </c>
      <c r="F26" s="1" t="s">
        <v>56</v>
      </c>
    </row>
    <row r="27" spans="1:6" ht="12.75">
      <c r="A27">
        <f>IF('Boys'' Score Sheet'!B15="esc",5,0)</f>
        <v>0</v>
      </c>
      <c r="B27">
        <f>IF('Boys'' Score Sheet'!B15="glad",5,0)</f>
        <v>0</v>
      </c>
      <c r="C27">
        <f>IF('Boys'' Score Sheet'!B15="Gwin",5,0)</f>
        <v>0</v>
      </c>
      <c r="D27">
        <f>IF('Boys'' Score Sheet'!B15="MQT",5,0)</f>
        <v>0</v>
      </c>
      <c r="E27">
        <f>IF('Boys'' Score Sheet'!B15="MEN",5,0)</f>
        <v>5</v>
      </c>
      <c r="F27">
        <f>IF('Boys'' Score Sheet'!B15="SSM",5,0)</f>
        <v>0</v>
      </c>
    </row>
    <row r="28" spans="1:6" ht="12.75">
      <c r="A28">
        <f>IF('Boys'' Score Sheet'!C15="esc",3,0)</f>
        <v>0</v>
      </c>
      <c r="B28">
        <f>IF('Boys'' Score Sheet'!C15="glad",3,0)</f>
        <v>3</v>
      </c>
      <c r="C28">
        <f>IF('Boys'' Score Sheet'!C15="Gwin",3,0)</f>
        <v>0</v>
      </c>
      <c r="D28">
        <f>IF('Boys'' Score Sheet'!C15="MQT",3,0)</f>
        <v>0</v>
      </c>
      <c r="E28">
        <f>IF('Boys'' Score Sheet'!C15="MEN",3,0)</f>
        <v>0</v>
      </c>
      <c r="F28">
        <f>IF('Boys'' Score Sheet'!C15="SSM",3,0)</f>
        <v>0</v>
      </c>
    </row>
    <row r="29" spans="1:6" ht="12.75">
      <c r="A29">
        <f>IF('Boys'' Score Sheet'!D15="esc",2,0)</f>
        <v>0</v>
      </c>
      <c r="B29">
        <f>IF('Boys'' Score Sheet'!D15="glad",2,0)</f>
        <v>0</v>
      </c>
      <c r="C29">
        <f>IF('Boys'' Score Sheet'!D15="Gwin",2,0)</f>
        <v>0</v>
      </c>
      <c r="D29">
        <f>IF('Boys'' Score Sheet'!D15="MQT",2,0)</f>
        <v>0</v>
      </c>
      <c r="E29">
        <f>IF('Boys'' Score Sheet'!D15="MEN",2,0)</f>
        <v>0</v>
      </c>
      <c r="F29">
        <f>IF('Boys'' Score Sheet'!D15="SSM",2,0)</f>
        <v>2</v>
      </c>
    </row>
    <row r="30" spans="1:6" ht="12.75">
      <c r="A30" s="2">
        <f>IF('Boys'' Score Sheet'!E15="esc",1,0)</f>
        <v>1</v>
      </c>
      <c r="B30">
        <f>IF('Boys'' Score Sheet'!E15="glad",1,0)</f>
        <v>0</v>
      </c>
      <c r="C30" s="2">
        <f>IF('Boys'' Score Sheet'!E15="Gwin",1,0)</f>
        <v>0</v>
      </c>
      <c r="D30" s="2">
        <f>IF('Boys'' Score Sheet'!E15="MQT",1,0)</f>
        <v>0</v>
      </c>
      <c r="E30" s="2">
        <f>IF('Boys'' Score Sheet'!E15="MEN",1,0)</f>
        <v>0</v>
      </c>
      <c r="F30" s="2">
        <f>IF('Boys'' Score Sheet'!E15="SSM",1,0)</f>
        <v>0</v>
      </c>
    </row>
    <row r="31" spans="1:6" ht="12.75">
      <c r="A31">
        <f aca="true" t="shared" si="4" ref="A31:F31">SUM(A27:A30)</f>
        <v>1</v>
      </c>
      <c r="B31">
        <f t="shared" si="4"/>
        <v>3</v>
      </c>
      <c r="C31">
        <f t="shared" si="4"/>
        <v>0</v>
      </c>
      <c r="D31">
        <f t="shared" si="4"/>
        <v>0</v>
      </c>
      <c r="E31">
        <f t="shared" si="4"/>
        <v>5</v>
      </c>
      <c r="F31">
        <f t="shared" si="4"/>
        <v>2</v>
      </c>
    </row>
    <row r="32" spans="1:6" ht="12.75">
      <c r="A32" s="1" t="s">
        <v>57</v>
      </c>
      <c r="B32" s="1" t="s">
        <v>58</v>
      </c>
      <c r="C32" s="1" t="s">
        <v>59</v>
      </c>
      <c r="D32" s="1" t="s">
        <v>60</v>
      </c>
      <c r="E32" s="1" t="s">
        <v>61</v>
      </c>
      <c r="F32" s="1" t="s">
        <v>62</v>
      </c>
    </row>
    <row r="33" spans="1:6" ht="12.75">
      <c r="A33">
        <f>IF('Boys'' Score Sheet'!B16="esc",5,0)</f>
        <v>5</v>
      </c>
      <c r="B33">
        <f>IF('Boys'' Score Sheet'!B16="glad",5,0)</f>
        <v>0</v>
      </c>
      <c r="C33">
        <f>IF('Boys'' Score Sheet'!B16="Gwin",5,0)</f>
        <v>0</v>
      </c>
      <c r="D33">
        <f>IF('Boys'' Score Sheet'!B16="MQT",5,0)</f>
        <v>0</v>
      </c>
      <c r="E33">
        <f>IF('Boys'' Score Sheet'!B16="MEN",5,0)</f>
        <v>0</v>
      </c>
      <c r="F33">
        <f>IF('Boys'' Score Sheet'!B16="SSM",5,0)</f>
        <v>0</v>
      </c>
    </row>
    <row r="34" spans="1:6" ht="12.75">
      <c r="A34">
        <f>IF('Boys'' Score Sheet'!C16="esc",3,0)</f>
        <v>0</v>
      </c>
      <c r="B34">
        <f>IF('Boys'' Score Sheet'!C16="glad",3,0)</f>
        <v>3</v>
      </c>
      <c r="C34">
        <f>IF('Boys'' Score Sheet'!C16="Gwin",3,0)</f>
        <v>0</v>
      </c>
      <c r="D34">
        <f>IF('Boys'' Score Sheet'!C16="MQT",3,0)</f>
        <v>0</v>
      </c>
      <c r="E34">
        <f>IF('Boys'' Score Sheet'!C16="MEN",3,0)</f>
        <v>0</v>
      </c>
      <c r="F34">
        <f>IF('Boys'' Score Sheet'!C16="SSM",3,0)</f>
        <v>0</v>
      </c>
    </row>
    <row r="35" spans="1:6" ht="12.75">
      <c r="A35">
        <f>IF('Boys'' Score Sheet'!D16="esc",2,0)</f>
        <v>0</v>
      </c>
      <c r="B35">
        <f>IF('Boys'' Score Sheet'!D16="glad",2,0)</f>
        <v>0</v>
      </c>
      <c r="C35">
        <f>IF('Boys'' Score Sheet'!D16="Gwin",2,0)</f>
        <v>0</v>
      </c>
      <c r="D35">
        <f>IF('Boys'' Score Sheet'!D16="MQT",2,0)</f>
        <v>0</v>
      </c>
      <c r="E35">
        <f>IF('Boys'' Score Sheet'!D16="MEN",2,0)</f>
        <v>0</v>
      </c>
      <c r="F35">
        <f>IF('Boys'' Score Sheet'!D16="SSM",2,0)</f>
        <v>2</v>
      </c>
    </row>
    <row r="36" spans="1:6" ht="12.75">
      <c r="A36" s="2">
        <f>IF('Boys'' Score Sheet'!E16="esc",1,0)</f>
        <v>0</v>
      </c>
      <c r="B36">
        <f>IF('Boys'' Score Sheet'!E16="glad",1,0)</f>
        <v>1</v>
      </c>
      <c r="C36" s="2">
        <f>IF('Boys'' Score Sheet'!E16="Gwin",1,0)</f>
        <v>0</v>
      </c>
      <c r="D36" s="2">
        <f>IF('Boys'' Score Sheet'!E16="MQT",1,0)</f>
        <v>0</v>
      </c>
      <c r="E36" s="2">
        <f>IF('Boys'' Score Sheet'!E16="MEN",1,0)</f>
        <v>0</v>
      </c>
      <c r="F36" s="2">
        <f>IF('Boys'' Score Sheet'!E16="SSM",1,0)</f>
        <v>0</v>
      </c>
    </row>
    <row r="37" spans="1:6" ht="12.75">
      <c r="A37">
        <f aca="true" t="shared" si="5" ref="A37:F37">SUM(A33:A36)</f>
        <v>5</v>
      </c>
      <c r="B37">
        <f t="shared" si="5"/>
        <v>4</v>
      </c>
      <c r="C37">
        <f t="shared" si="5"/>
        <v>0</v>
      </c>
      <c r="D37">
        <f t="shared" si="5"/>
        <v>0</v>
      </c>
      <c r="E37">
        <f t="shared" si="5"/>
        <v>0</v>
      </c>
      <c r="F37">
        <f t="shared" si="5"/>
        <v>2</v>
      </c>
    </row>
    <row r="38" spans="1:6" ht="12.75">
      <c r="A38" s="1" t="s">
        <v>68</v>
      </c>
      <c r="B38" s="1" t="s">
        <v>63</v>
      </c>
      <c r="C38" s="1" t="s">
        <v>64</v>
      </c>
      <c r="D38" s="1" t="s">
        <v>65</v>
      </c>
      <c r="E38" s="1" t="s">
        <v>66</v>
      </c>
      <c r="F38" s="1" t="s">
        <v>67</v>
      </c>
    </row>
    <row r="39" spans="1:6" ht="12.75">
      <c r="A39">
        <f>IF('Boys'' Score Sheet'!B19="esc",5,0)</f>
        <v>0</v>
      </c>
      <c r="B39">
        <f>IF('Boys'' Score Sheet'!B19="glad",5,0)</f>
        <v>5</v>
      </c>
      <c r="C39">
        <f>IF('Boys'' Score Sheet'!B19="Gwin",5,0)</f>
        <v>0</v>
      </c>
      <c r="D39">
        <f>IF('Boys'' Score Sheet'!B19="MQT",5,0)</f>
        <v>0</v>
      </c>
      <c r="E39">
        <f>IF('Boys'' Score Sheet'!B19="MEN",5,0)</f>
        <v>0</v>
      </c>
      <c r="F39">
        <f>IF('Boys'' Score Sheet'!B19="SSM",5,0)</f>
        <v>0</v>
      </c>
    </row>
    <row r="40" spans="1:6" ht="12.75">
      <c r="A40">
        <f>IF('Boys'' Score Sheet'!C19="esc",3,0)</f>
        <v>0</v>
      </c>
      <c r="B40">
        <f>IF('Boys'' Score Sheet'!C19="glad",3,0)</f>
        <v>0</v>
      </c>
      <c r="C40">
        <f>IF('Boys'' Score Sheet'!C19="Gwin",3,0)</f>
        <v>0</v>
      </c>
      <c r="D40">
        <f>IF('Boys'' Score Sheet'!C19="MQT",3,0)</f>
        <v>3</v>
      </c>
      <c r="E40">
        <f>IF('Boys'' Score Sheet'!C19="MEN",3,0)</f>
        <v>0</v>
      </c>
      <c r="F40">
        <f>IF('Boys'' Score Sheet'!C19="SSM",3,0)</f>
        <v>0</v>
      </c>
    </row>
    <row r="41" spans="1:6" ht="12.75">
      <c r="A41">
        <f>IF('Boys'' Score Sheet'!D19="esc",2,0)</f>
        <v>0</v>
      </c>
      <c r="B41">
        <f>IF('Boys'' Score Sheet'!D19="glad",2,0)</f>
        <v>2</v>
      </c>
      <c r="C41">
        <f>IF('Boys'' Score Sheet'!D19="Gwin",2,0)</f>
        <v>0</v>
      </c>
      <c r="D41">
        <f>IF('Boys'' Score Sheet'!D19="MQT",2,0)</f>
        <v>0</v>
      </c>
      <c r="E41">
        <f>IF('Boys'' Score Sheet'!D19="MEN",2,0)</f>
        <v>0</v>
      </c>
      <c r="F41">
        <f>IF('Boys'' Score Sheet'!D19="SSM",2,0)</f>
        <v>0</v>
      </c>
    </row>
    <row r="42" spans="1:6" ht="12.75">
      <c r="A42" s="2">
        <f>IF('Boys'' Score Sheet'!E19="esc",1,0)</f>
        <v>0</v>
      </c>
      <c r="B42">
        <f>IF('Boys'' Score Sheet'!E19="glad",1,0)</f>
        <v>0</v>
      </c>
      <c r="C42" s="2">
        <f>IF('Boys'' Score Sheet'!E19="Gwin",1,0)</f>
        <v>0</v>
      </c>
      <c r="D42" s="2">
        <f>IF('Boys'' Score Sheet'!E19="MQT",1,0)</f>
        <v>0</v>
      </c>
      <c r="E42" s="2">
        <f>IF('Boys'' Score Sheet'!E19="MEN",1,0)</f>
        <v>1</v>
      </c>
      <c r="F42" s="2">
        <f>IF('Boys'' Score Sheet'!E19="SSM",1,0)</f>
        <v>0</v>
      </c>
    </row>
    <row r="43" spans="1:6" ht="12.75">
      <c r="A43">
        <f aca="true" t="shared" si="6" ref="A43:F43">SUM(A39:A42)</f>
        <v>0</v>
      </c>
      <c r="B43">
        <f t="shared" si="6"/>
        <v>7</v>
      </c>
      <c r="C43">
        <f t="shared" si="6"/>
        <v>0</v>
      </c>
      <c r="D43">
        <f t="shared" si="6"/>
        <v>3</v>
      </c>
      <c r="E43">
        <f t="shared" si="6"/>
        <v>1</v>
      </c>
      <c r="F43">
        <f t="shared" si="6"/>
        <v>0</v>
      </c>
    </row>
    <row r="44" spans="1:6" ht="12.75">
      <c r="A44" s="1" t="s">
        <v>69</v>
      </c>
      <c r="B44" s="1" t="s">
        <v>70</v>
      </c>
      <c r="C44" s="1" t="s">
        <v>71</v>
      </c>
      <c r="D44" s="1" t="s">
        <v>72</v>
      </c>
      <c r="E44" s="1" t="s">
        <v>73</v>
      </c>
      <c r="F44" s="1" t="s">
        <v>74</v>
      </c>
    </row>
    <row r="45" spans="1:6" ht="12.75">
      <c r="A45">
        <f>IF('Boys'' Score Sheet'!B22="esc",5,0)</f>
        <v>0</v>
      </c>
      <c r="B45">
        <f>IF('Boys'' Score Sheet'!B22="glad",5,0)</f>
        <v>0</v>
      </c>
      <c r="C45">
        <f>IF('Boys'' Score Sheet'!B22="Gwin",5,0)</f>
        <v>0</v>
      </c>
      <c r="D45">
        <f>IF('Boys'' Score Sheet'!B22="MQT",5,0)</f>
        <v>5</v>
      </c>
      <c r="E45">
        <f>IF('Boys'' Score Sheet'!B22="MEN",5,0)</f>
        <v>0</v>
      </c>
      <c r="F45">
        <f>IF('Boys'' Score Sheet'!B22="SSM",5,0)</f>
        <v>0</v>
      </c>
    </row>
    <row r="46" spans="1:6" ht="12.75">
      <c r="A46">
        <f>IF('Boys'' Score Sheet'!C22="esc",3,0)</f>
        <v>0</v>
      </c>
      <c r="B46">
        <f>IF('Boys'' Score Sheet'!C22="glad",3,0)</f>
        <v>0</v>
      </c>
      <c r="C46">
        <f>IF('Boys'' Score Sheet'!C22="Gwin",3,0)</f>
        <v>0</v>
      </c>
      <c r="D46">
        <f>IF('Boys'' Score Sheet'!C22="MQT",3,0)</f>
        <v>3</v>
      </c>
      <c r="E46">
        <f>IF('Boys'' Score Sheet'!C22="MEN",3,0)</f>
        <v>0</v>
      </c>
      <c r="F46">
        <f>IF('Boys'' Score Sheet'!C22="SSM",3,0)</f>
        <v>0</v>
      </c>
    </row>
    <row r="47" spans="1:6" ht="12.75">
      <c r="A47">
        <f>IF('Boys'' Score Sheet'!D22="esc",2,0)</f>
        <v>0</v>
      </c>
      <c r="B47">
        <f>IF('Boys'' Score Sheet'!D22="glad",2,0)</f>
        <v>0</v>
      </c>
      <c r="C47">
        <f>IF('Boys'' Score Sheet'!D22="Gwin",2,0)</f>
        <v>0</v>
      </c>
      <c r="D47">
        <f>IF('Boys'' Score Sheet'!D22="MQT",2,0)</f>
        <v>2</v>
      </c>
      <c r="E47">
        <f>IF('Boys'' Score Sheet'!D22="MEN",2,0)</f>
        <v>0</v>
      </c>
      <c r="F47">
        <f>IF('Boys'' Score Sheet'!D22="SSM",2,0)</f>
        <v>0</v>
      </c>
    </row>
    <row r="48" spans="1:6" ht="12.75">
      <c r="A48" s="2">
        <f>IF('Boys'' Score Sheet'!E22="esc",1,0)</f>
        <v>0</v>
      </c>
      <c r="B48">
        <f>IF('Boys'' Score Sheet'!E22="glad",1,0)</f>
        <v>0</v>
      </c>
      <c r="C48" s="2">
        <f>IF('Boys'' Score Sheet'!E22="Gwin",1,0)</f>
        <v>0</v>
      </c>
      <c r="D48" s="2">
        <f>IF('Boys'' Score Sheet'!E22="MQT",1,0)</f>
        <v>0</v>
      </c>
      <c r="E48" s="2">
        <f>IF('Boys'' Score Sheet'!E22="MEN",1,0)</f>
        <v>0</v>
      </c>
      <c r="F48" s="2">
        <f>IF('Boys'' Score Sheet'!E22="SSM",1,0)</f>
        <v>1</v>
      </c>
    </row>
    <row r="49" spans="1:6" ht="12.75">
      <c r="A49">
        <f aca="true" t="shared" si="7" ref="A49:F49">SUM(A45:A48)</f>
        <v>0</v>
      </c>
      <c r="B49">
        <f t="shared" si="7"/>
        <v>0</v>
      </c>
      <c r="C49">
        <f t="shared" si="7"/>
        <v>0</v>
      </c>
      <c r="D49">
        <f t="shared" si="7"/>
        <v>10</v>
      </c>
      <c r="E49">
        <f t="shared" si="7"/>
        <v>0</v>
      </c>
      <c r="F49">
        <f t="shared" si="7"/>
        <v>1</v>
      </c>
    </row>
    <row r="50" spans="1:6" ht="12.75">
      <c r="A50" s="1" t="s">
        <v>75</v>
      </c>
      <c r="B50" s="1" t="s">
        <v>76</v>
      </c>
      <c r="C50" s="1" t="s">
        <v>77</v>
      </c>
      <c r="D50" s="1" t="s">
        <v>78</v>
      </c>
      <c r="E50" s="1" t="s">
        <v>79</v>
      </c>
      <c r="F50" s="1" t="s">
        <v>80</v>
      </c>
    </row>
    <row r="51" spans="1:6" ht="12.75">
      <c r="A51">
        <f>IF('Boys'' Score Sheet'!B25="esc",5,0)</f>
        <v>5</v>
      </c>
      <c r="B51">
        <f>IF('Boys'' Score Sheet'!B25="glad",5,0)</f>
        <v>0</v>
      </c>
      <c r="C51">
        <f>IF('Boys'' Score Sheet'!B25="Gwin",5,0)</f>
        <v>0</v>
      </c>
      <c r="D51">
        <f>IF('Boys'' Score Sheet'!B25="MQT",5,0)</f>
        <v>0</v>
      </c>
      <c r="E51">
        <f>IF('Boys'' Score Sheet'!B25="MEN",5,0)</f>
        <v>0</v>
      </c>
      <c r="F51">
        <f>IF('Boys'' Score Sheet'!B25="SSM",5,0)</f>
        <v>0</v>
      </c>
    </row>
    <row r="52" spans="1:6" ht="12.75">
      <c r="A52">
        <f>IF('Boys'' Score Sheet'!C25="esc",3,0)</f>
        <v>0</v>
      </c>
      <c r="B52">
        <f>IF('Boys'' Score Sheet'!C25="glad",3,0)</f>
        <v>0</v>
      </c>
      <c r="C52">
        <f>IF('Boys'' Score Sheet'!C25="Gwin",3,0)</f>
        <v>0</v>
      </c>
      <c r="D52">
        <f>IF('Boys'' Score Sheet'!C25="MQT",3,0)</f>
        <v>3</v>
      </c>
      <c r="E52">
        <f>IF('Boys'' Score Sheet'!C25="MEN",3,0)</f>
        <v>0</v>
      </c>
      <c r="F52">
        <f>IF('Boys'' Score Sheet'!C25="SSM",3,0)</f>
        <v>0</v>
      </c>
    </row>
    <row r="53" spans="1:6" ht="12.75">
      <c r="A53">
        <f>IF('Boys'' Score Sheet'!D25="esc",2,0)</f>
        <v>0</v>
      </c>
      <c r="B53">
        <f>IF('Boys'' Score Sheet'!D25="glad",2,0)</f>
        <v>2</v>
      </c>
      <c r="C53">
        <f>IF('Boys'' Score Sheet'!D25="Gwin",2,0)</f>
        <v>0</v>
      </c>
      <c r="D53">
        <f>IF('Boys'' Score Sheet'!D25="MQT",2,0)</f>
        <v>0</v>
      </c>
      <c r="E53">
        <f>IF('Boys'' Score Sheet'!D25="MEN",2,0)</f>
        <v>0</v>
      </c>
      <c r="F53">
        <f>IF('Boys'' Score Sheet'!D25="SSM",2,0)</f>
        <v>0</v>
      </c>
    </row>
    <row r="54" spans="1:6" ht="12.75">
      <c r="A54" s="2">
        <f>IF('Boys'' Score Sheet'!E25="esc",1,0)</f>
        <v>0</v>
      </c>
      <c r="B54">
        <f>IF('Boys'' Score Sheet'!E25="glad",1,0)</f>
        <v>0</v>
      </c>
      <c r="C54" s="2">
        <f>IF('Boys'' Score Sheet'!E25="Gwin",1,0)</f>
        <v>0</v>
      </c>
      <c r="D54" s="2">
        <f>IF('Boys'' Score Sheet'!E25="MQT",1,0)</f>
        <v>0</v>
      </c>
      <c r="E54" s="2">
        <f>IF('Boys'' Score Sheet'!E25="MEN",1,0)</f>
        <v>1</v>
      </c>
      <c r="F54" s="2">
        <f>IF('Boys'' Score Sheet'!E25="SSM",1,0)</f>
        <v>0</v>
      </c>
    </row>
    <row r="55" spans="1:6" ht="12.75">
      <c r="A55">
        <f aca="true" t="shared" si="8" ref="A55:F55">SUM(A51:A54)</f>
        <v>5</v>
      </c>
      <c r="B55">
        <f t="shared" si="8"/>
        <v>2</v>
      </c>
      <c r="C55">
        <f t="shared" si="8"/>
        <v>0</v>
      </c>
      <c r="D55">
        <f t="shared" si="8"/>
        <v>3</v>
      </c>
      <c r="E55">
        <f t="shared" si="8"/>
        <v>1</v>
      </c>
      <c r="F55">
        <f t="shared" si="8"/>
        <v>0</v>
      </c>
    </row>
    <row r="56" spans="1:6" ht="12.75">
      <c r="A56" s="1" t="s">
        <v>81</v>
      </c>
      <c r="B56" s="1" t="s">
        <v>82</v>
      </c>
      <c r="C56" s="1" t="s">
        <v>83</v>
      </c>
      <c r="D56" s="1" t="s">
        <v>84</v>
      </c>
      <c r="E56" s="1" t="s">
        <v>85</v>
      </c>
      <c r="F56" s="1" t="s">
        <v>86</v>
      </c>
    </row>
    <row r="57" spans="1:6" ht="12.75">
      <c r="A57">
        <f>IF('Boys'' Score Sheet'!B28="esc",5,0)</f>
        <v>0</v>
      </c>
      <c r="B57">
        <f>IF('Boys'' Score Sheet'!B28="glad",5,0)</f>
        <v>0</v>
      </c>
      <c r="C57">
        <f>IF('Boys'' Score Sheet'!B28="Gwin",5,0)</f>
        <v>0</v>
      </c>
      <c r="D57">
        <f>IF('Boys'' Score Sheet'!B28="MQT",5,0)</f>
        <v>5</v>
      </c>
      <c r="E57">
        <f>IF('Boys'' Score Sheet'!B28="MEN",5,0)</f>
        <v>0</v>
      </c>
      <c r="F57">
        <f>IF('Boys'' Score Sheet'!B28="SSM",5,0)</f>
        <v>0</v>
      </c>
    </row>
    <row r="58" spans="1:6" ht="12.75">
      <c r="A58">
        <f>IF('Boys'' Score Sheet'!C28="esc",3,0)</f>
        <v>0</v>
      </c>
      <c r="B58">
        <f>IF('Boys'' Score Sheet'!C28="glad",3,0)</f>
        <v>0</v>
      </c>
      <c r="C58">
        <f>IF('Boys'' Score Sheet'!C28="Gwin",3,0)</f>
        <v>0</v>
      </c>
      <c r="D58">
        <f>IF('Boys'' Score Sheet'!C28="MQT",3,0)</f>
        <v>3</v>
      </c>
      <c r="E58">
        <f>IF('Boys'' Score Sheet'!C28="MEN",3,0)</f>
        <v>0</v>
      </c>
      <c r="F58">
        <f>IF('Boys'' Score Sheet'!C28="SSM",3,0)</f>
        <v>0</v>
      </c>
    </row>
    <row r="59" spans="1:6" ht="12.75">
      <c r="A59">
        <f>IF('Boys'' Score Sheet'!D28="esc",2,0)</f>
        <v>0</v>
      </c>
      <c r="B59">
        <f>IF('Boys'' Score Sheet'!D28="glad",2,0)</f>
        <v>2</v>
      </c>
      <c r="C59">
        <f>IF('Boys'' Score Sheet'!D28="Gwin",2,0)</f>
        <v>0</v>
      </c>
      <c r="D59">
        <f>IF('Boys'' Score Sheet'!D28="MQT",2,0)</f>
        <v>0</v>
      </c>
      <c r="E59">
        <f>IF('Boys'' Score Sheet'!D28="MEN",2,0)</f>
        <v>0</v>
      </c>
      <c r="F59">
        <f>IF('Boys'' Score Sheet'!D28="SSM",2,0)</f>
        <v>0</v>
      </c>
    </row>
    <row r="60" spans="1:6" ht="12.75">
      <c r="A60" s="2">
        <f>IF('Boys'' Score Sheet'!E28="esc",1,0)</f>
        <v>0</v>
      </c>
      <c r="B60">
        <f>IF('Boys'' Score Sheet'!E28="glad",1,0)</f>
        <v>0</v>
      </c>
      <c r="C60" s="2">
        <f>IF('Boys'' Score Sheet'!E28="Gwin",1,0)</f>
        <v>0</v>
      </c>
      <c r="D60" s="2">
        <f>IF('Boys'' Score Sheet'!E28="MQT",1,0)</f>
        <v>0</v>
      </c>
      <c r="E60" s="2">
        <f>IF('Boys'' Score Sheet'!E28="MEN",1,0)</f>
        <v>0</v>
      </c>
      <c r="F60" s="2">
        <f>IF('Boys'' Score Sheet'!E28="SSM",1,0)</f>
        <v>1</v>
      </c>
    </row>
    <row r="61" spans="1:6" ht="12.75">
      <c r="A61">
        <f aca="true" t="shared" si="9" ref="A61:F61">SUM(A57:A60)</f>
        <v>0</v>
      </c>
      <c r="B61">
        <f t="shared" si="9"/>
        <v>2</v>
      </c>
      <c r="C61">
        <f t="shared" si="9"/>
        <v>0</v>
      </c>
      <c r="D61">
        <f t="shared" si="9"/>
        <v>8</v>
      </c>
      <c r="E61">
        <f t="shared" si="9"/>
        <v>0</v>
      </c>
      <c r="F61">
        <f t="shared" si="9"/>
        <v>1</v>
      </c>
    </row>
    <row r="62" spans="1:6" ht="12.75">
      <c r="A62" s="1" t="s">
        <v>87</v>
      </c>
      <c r="B62" s="1" t="s">
        <v>88</v>
      </c>
      <c r="C62" s="1" t="s">
        <v>89</v>
      </c>
      <c r="D62" s="1" t="s">
        <v>90</v>
      </c>
      <c r="E62" s="1" t="s">
        <v>91</v>
      </c>
      <c r="F62" s="1" t="s">
        <v>92</v>
      </c>
    </row>
    <row r="63" spans="1:6" ht="12.75">
      <c r="A63">
        <f>IF('Boys'' Score Sheet'!B31="esc",5,0)</f>
        <v>0</v>
      </c>
      <c r="B63">
        <f>IF('Boys'' Score Sheet'!B31="glad",5,0)</f>
        <v>5</v>
      </c>
      <c r="C63">
        <f>IF('Boys'' Score Sheet'!B31="Gwin",5,0)</f>
        <v>0</v>
      </c>
      <c r="D63">
        <f>IF('Boys'' Score Sheet'!B31="MQT",5,0)</f>
        <v>0</v>
      </c>
      <c r="E63">
        <f>IF('Boys'' Score Sheet'!B31="MEN",5,0)</f>
        <v>0</v>
      </c>
      <c r="F63">
        <f>IF('Boys'' Score Sheet'!B31="SSM",5,0)</f>
        <v>0</v>
      </c>
    </row>
    <row r="64" spans="1:6" ht="12.75">
      <c r="A64">
        <f>IF('Boys'' Score Sheet'!C31="esc",3,0)</f>
        <v>0</v>
      </c>
      <c r="B64">
        <f>IF('Boys'' Score Sheet'!C31="glad",3,0)</f>
        <v>0</v>
      </c>
      <c r="C64">
        <f>IF('Boys'' Score Sheet'!C31="Gwin",3,0)</f>
        <v>0</v>
      </c>
      <c r="D64">
        <f>IF('Boys'' Score Sheet'!C31="MQT",3,0)</f>
        <v>0</v>
      </c>
      <c r="E64">
        <f>IF('Boys'' Score Sheet'!C31="MEN",3,0)</f>
        <v>0</v>
      </c>
      <c r="F64">
        <f>IF('Boys'' Score Sheet'!C31="SSM",3,0)</f>
        <v>3</v>
      </c>
    </row>
    <row r="65" spans="1:6" ht="12.75">
      <c r="A65">
        <f>IF('Boys'' Score Sheet'!D31="esc",2,0)</f>
        <v>0</v>
      </c>
      <c r="B65">
        <f>IF('Boys'' Score Sheet'!D31="glad",2,0)</f>
        <v>0</v>
      </c>
      <c r="C65">
        <f>IF('Boys'' Score Sheet'!D31="Gwin",2,0)</f>
        <v>0</v>
      </c>
      <c r="D65">
        <f>IF('Boys'' Score Sheet'!D31="MQT",2,0)</f>
        <v>2</v>
      </c>
      <c r="E65">
        <f>IF('Boys'' Score Sheet'!D31="MEN",2,0)</f>
        <v>0</v>
      </c>
      <c r="F65">
        <f>IF('Boys'' Score Sheet'!D31="SSM",2,0)</f>
        <v>0</v>
      </c>
    </row>
    <row r="66" spans="1:6" ht="12.75">
      <c r="A66" s="2">
        <f>IF('Boys'' Score Sheet'!E31="esc",1,0)</f>
        <v>0</v>
      </c>
      <c r="B66">
        <f>IF('Boys'' Score Sheet'!E31="glad",1,0)</f>
        <v>0</v>
      </c>
      <c r="C66" s="2">
        <f>IF('Boys'' Score Sheet'!E31="Gwin",1,0)</f>
        <v>0</v>
      </c>
      <c r="D66" s="2">
        <f>IF('Boys'' Score Sheet'!E31="MQT",1,0)</f>
        <v>0</v>
      </c>
      <c r="E66" s="2">
        <f>IF('Boys'' Score Sheet'!E31="MEN",1,0)</f>
        <v>1</v>
      </c>
      <c r="F66" s="2">
        <f>IF('Boys'' Score Sheet'!E31="SSM",1,0)</f>
        <v>0</v>
      </c>
    </row>
    <row r="67" spans="1:6" ht="12.75">
      <c r="A67" s="2"/>
      <c r="C67" s="2"/>
      <c r="D67" s="2"/>
      <c r="E67" s="2"/>
      <c r="F67" s="2"/>
    </row>
    <row r="68" spans="1:6" ht="12.75">
      <c r="A68">
        <f aca="true" t="shared" si="10" ref="A68:F68">SUM(A63:A66)</f>
        <v>0</v>
      </c>
      <c r="B68">
        <f t="shared" si="10"/>
        <v>5</v>
      </c>
      <c r="C68">
        <f t="shared" si="10"/>
        <v>0</v>
      </c>
      <c r="D68">
        <f t="shared" si="10"/>
        <v>2</v>
      </c>
      <c r="E68">
        <f t="shared" si="10"/>
        <v>1</v>
      </c>
      <c r="F68">
        <f t="shared" si="10"/>
        <v>3</v>
      </c>
    </row>
    <row r="69" spans="1:6" ht="12.75">
      <c r="A69" s="1" t="s">
        <v>93</v>
      </c>
      <c r="B69" s="1" t="s">
        <v>94</v>
      </c>
      <c r="C69" s="1" t="s">
        <v>95</v>
      </c>
      <c r="D69" s="1" t="s">
        <v>96</v>
      </c>
      <c r="E69" s="1" t="s">
        <v>97</v>
      </c>
      <c r="F69" s="1" t="s">
        <v>98</v>
      </c>
    </row>
    <row r="70" spans="1:6" ht="12.75">
      <c r="A70">
        <f>IF('Boys'' Score Sheet'!B32="esc",5,0)</f>
        <v>0</v>
      </c>
      <c r="B70">
        <f>IF('Boys'' Score Sheet'!B32="glad",5,0)</f>
        <v>0</v>
      </c>
      <c r="C70">
        <f>IF('Boys'' Score Sheet'!B32="Gwin",5,0)</f>
        <v>0</v>
      </c>
      <c r="D70">
        <f>IF('Boys'' Score Sheet'!B32="MQT",5,0)</f>
        <v>0</v>
      </c>
      <c r="E70">
        <f>IF('Boys'' Score Sheet'!B32="MEN",5,0)</f>
        <v>0</v>
      </c>
      <c r="F70">
        <f>IF('Boys'' Score Sheet'!B32="SSM",5,0)</f>
        <v>5</v>
      </c>
    </row>
    <row r="71" spans="1:6" ht="12.75">
      <c r="A71">
        <f>IF('Boys'' Score Sheet'!C32="esc",3,0)</f>
        <v>0</v>
      </c>
      <c r="B71">
        <f>IF('Boys'' Score Sheet'!C32="glad",3,0)</f>
        <v>3</v>
      </c>
      <c r="C71">
        <f>IF('Boys'' Score Sheet'!C32="Gwin",3,0)</f>
        <v>0</v>
      </c>
      <c r="D71">
        <f>IF('Boys'' Score Sheet'!C32="MQT",3,0)</f>
        <v>0</v>
      </c>
      <c r="E71">
        <f>IF('Boys'' Score Sheet'!C32="MEN",3,0)</f>
        <v>0</v>
      </c>
      <c r="F71">
        <f>IF('Boys'' Score Sheet'!C32="SSM",3,0)</f>
        <v>0</v>
      </c>
    </row>
    <row r="72" spans="1:6" ht="12.75">
      <c r="A72">
        <f>IF('Boys'' Score Sheet'!D32="esc",2,0)</f>
        <v>0</v>
      </c>
      <c r="B72">
        <f>IF('Boys'' Score Sheet'!D32="glad",2,0)</f>
        <v>2</v>
      </c>
      <c r="C72">
        <f>IF('Boys'' Score Sheet'!D32="Gwin",2,0)</f>
        <v>0</v>
      </c>
      <c r="D72">
        <f>IF('Boys'' Score Sheet'!D32="MQT",2,0)</f>
        <v>0</v>
      </c>
      <c r="E72">
        <f>IF('Boys'' Score Sheet'!D32="MEN",2,0)</f>
        <v>0</v>
      </c>
      <c r="F72">
        <f>IF('Boys'' Score Sheet'!D32="SSM",2,0)</f>
        <v>0</v>
      </c>
    </row>
    <row r="73" spans="1:6" ht="12.75">
      <c r="A73" s="2">
        <f>IF('Boys'' Score Sheet'!E32="esc",1,0)</f>
        <v>0</v>
      </c>
      <c r="B73">
        <f>IF('Boys'' Score Sheet'!E32="glad",1,0)</f>
        <v>0</v>
      </c>
      <c r="C73" s="2">
        <f>IF('Boys'' Score Sheet'!E32="Gwin",1,0)</f>
        <v>0</v>
      </c>
      <c r="D73" s="2">
        <f>IF('Boys'' Score Sheet'!E32="MQT",1,0)</f>
        <v>0</v>
      </c>
      <c r="E73" s="2">
        <f>IF('Boys'' Score Sheet'!E32="MEN",1,0)</f>
        <v>1</v>
      </c>
      <c r="F73" s="2">
        <f>IF('Boys'' Score Sheet'!E32="SSM",1,0)</f>
        <v>0</v>
      </c>
    </row>
    <row r="74" spans="1:6" ht="12.75">
      <c r="A74">
        <f aca="true" t="shared" si="11" ref="A74:F74">SUM(A70:A73)</f>
        <v>0</v>
      </c>
      <c r="B74">
        <f t="shared" si="11"/>
        <v>5</v>
      </c>
      <c r="C74">
        <f t="shared" si="11"/>
        <v>0</v>
      </c>
      <c r="D74">
        <f t="shared" si="11"/>
        <v>0</v>
      </c>
      <c r="E74">
        <f t="shared" si="11"/>
        <v>1</v>
      </c>
      <c r="F74">
        <f t="shared" si="11"/>
        <v>5</v>
      </c>
    </row>
    <row r="75" spans="1:6" ht="12.75">
      <c r="A75" s="1" t="s">
        <v>99</v>
      </c>
      <c r="B75" s="1" t="s">
        <v>100</v>
      </c>
      <c r="C75" s="1" t="s">
        <v>101</v>
      </c>
      <c r="D75" s="1" t="s">
        <v>102</v>
      </c>
      <c r="E75" s="1" t="s">
        <v>103</v>
      </c>
      <c r="F75" s="1" t="s">
        <v>104</v>
      </c>
    </row>
    <row r="76" spans="1:6" ht="12.75">
      <c r="A76">
        <f>IF('Boys'' Score Sheet'!B35="esc",5,0)</f>
        <v>0</v>
      </c>
      <c r="B76">
        <f>IF('Boys'' Score Sheet'!B35="glad",5,0)</f>
        <v>0</v>
      </c>
      <c r="C76">
        <f>IF('Boys'' Score Sheet'!B35="Gwin",5,0)</f>
        <v>0</v>
      </c>
      <c r="D76">
        <f>IF('Boys'' Score Sheet'!B35="MQT",5,0)</f>
        <v>0</v>
      </c>
      <c r="E76">
        <f>IF('Boys'' Score Sheet'!B35="MEN",5,0)</f>
        <v>0</v>
      </c>
      <c r="F76">
        <f>IF('Boys'' Score Sheet'!B35="SSM",5,0)</f>
        <v>5</v>
      </c>
    </row>
    <row r="77" spans="1:6" ht="12.75">
      <c r="A77">
        <f>IF('Boys'' Score Sheet'!C35="esc",3,0)</f>
        <v>0</v>
      </c>
      <c r="B77">
        <f>IF('Boys'' Score Sheet'!C35="glad",3,0)</f>
        <v>3</v>
      </c>
      <c r="C77">
        <f>IF('Boys'' Score Sheet'!C35="Gwin",3,0)</f>
        <v>0</v>
      </c>
      <c r="D77">
        <f>IF('Boys'' Score Sheet'!C35="MQT",3,0)</f>
        <v>0</v>
      </c>
      <c r="E77">
        <f>IF('Boys'' Score Sheet'!C35="MEN",3,0)</f>
        <v>0</v>
      </c>
      <c r="F77">
        <f>IF('Boys'' Score Sheet'!C35="SSM",3,0)</f>
        <v>0</v>
      </c>
    </row>
    <row r="78" spans="1:6" ht="12.75">
      <c r="A78">
        <f>IF('Boys'' Score Sheet'!D35="esc",2,0)</f>
        <v>0</v>
      </c>
      <c r="B78">
        <f>IF('Boys'' Score Sheet'!D35="glad",2,0)</f>
        <v>0</v>
      </c>
      <c r="C78">
        <f>IF('Boys'' Score Sheet'!D35="Gwin",2,0)</f>
        <v>0</v>
      </c>
      <c r="D78">
        <f>IF('Boys'' Score Sheet'!D35="MQT",2,0)</f>
        <v>2</v>
      </c>
      <c r="E78">
        <f>IF('Boys'' Score Sheet'!D35="MEN",2,0)</f>
        <v>0</v>
      </c>
      <c r="F78">
        <f>IF('Boys'' Score Sheet'!D35="SSM",2,0)</f>
        <v>0</v>
      </c>
    </row>
    <row r="79" spans="1:6" ht="12.75">
      <c r="A79" s="2">
        <f>IF('Boys'' Score Sheet'!E35="esc",1,0)</f>
        <v>0</v>
      </c>
      <c r="B79">
        <f>IF('Boys'' Score Sheet'!E35="glad",1,0)</f>
        <v>1</v>
      </c>
      <c r="C79" s="2">
        <f>IF('Boys'' Score Sheet'!E35="Gwin",1,0)</f>
        <v>0</v>
      </c>
      <c r="D79" s="2">
        <f>IF('Boys'' Score Sheet'!E35="MQT",1,0)</f>
        <v>0</v>
      </c>
      <c r="E79" s="2">
        <f>IF('Boys'' Score Sheet'!E35="MEN",1,0)</f>
        <v>0</v>
      </c>
      <c r="F79" s="2">
        <f>IF('Boys'' Score Sheet'!E35="SSM",1,0)</f>
        <v>0</v>
      </c>
    </row>
    <row r="80" spans="1:6" ht="12.75">
      <c r="A80">
        <f aca="true" t="shared" si="12" ref="A80:F80">SUM(A76:A79)</f>
        <v>0</v>
      </c>
      <c r="B80">
        <f t="shared" si="12"/>
        <v>4</v>
      </c>
      <c r="C80">
        <f t="shared" si="12"/>
        <v>0</v>
      </c>
      <c r="D80">
        <f t="shared" si="12"/>
        <v>2</v>
      </c>
      <c r="E80">
        <f t="shared" si="12"/>
        <v>0</v>
      </c>
      <c r="F80">
        <f t="shared" si="12"/>
        <v>5</v>
      </c>
    </row>
    <row r="81" spans="1:6" ht="12.75">
      <c r="A81" s="1" t="s">
        <v>105</v>
      </c>
      <c r="B81" s="1" t="s">
        <v>106</v>
      </c>
      <c r="C81" s="1" t="s">
        <v>107</v>
      </c>
      <c r="D81" s="1" t="s">
        <v>108</v>
      </c>
      <c r="E81" s="1" t="s">
        <v>109</v>
      </c>
      <c r="F81" s="1" t="s">
        <v>110</v>
      </c>
    </row>
    <row r="82" spans="1:6" ht="12.75">
      <c r="A82">
        <f>IF('Boys'' Score Sheet'!B38="esc",5,0)</f>
        <v>5</v>
      </c>
      <c r="B82">
        <f>IF('Boys'' Score Sheet'!B38="glad",5,0)</f>
        <v>0</v>
      </c>
      <c r="C82">
        <f>IF('Boys'' Score Sheet'!B38="Gwin",5,0)</f>
        <v>0</v>
      </c>
      <c r="D82">
        <f>IF('Boys'' Score Sheet'!B38="MQT",5,0)</f>
        <v>0</v>
      </c>
      <c r="E82">
        <f>IF('Boys'' Score Sheet'!B38="MEN",5,0)</f>
        <v>0</v>
      </c>
      <c r="F82">
        <f>IF('Boys'' Score Sheet'!B38="SSM",5,0)</f>
        <v>0</v>
      </c>
    </row>
    <row r="83" spans="1:6" ht="12.75">
      <c r="A83">
        <f>IF('Boys'' Score Sheet'!C38="esc",3,0)</f>
        <v>0</v>
      </c>
      <c r="B83">
        <f>IF('Boys'' Score Sheet'!C38="glad",3,0)</f>
        <v>0</v>
      </c>
      <c r="C83">
        <f>IF('Boys'' Score Sheet'!C38="Gwin",3,0)</f>
        <v>0</v>
      </c>
      <c r="D83">
        <f>IF('Boys'' Score Sheet'!C38="MQT",3,0)</f>
        <v>0</v>
      </c>
      <c r="E83">
        <f>IF('Boys'' Score Sheet'!C38="MEN",3,0)</f>
        <v>3</v>
      </c>
      <c r="F83">
        <f>IF('Boys'' Score Sheet'!C38="SSM",3,0)</f>
        <v>0</v>
      </c>
    </row>
    <row r="84" spans="1:6" ht="12.75">
      <c r="A84">
        <f>IF('Boys'' Score Sheet'!D38="esc",2,0)</f>
        <v>0</v>
      </c>
      <c r="B84">
        <f>IF('Boys'' Score Sheet'!D38="glad",2,0)</f>
        <v>0</v>
      </c>
      <c r="C84">
        <f>IF('Boys'' Score Sheet'!D38="Gwin",2,0)</f>
        <v>0</v>
      </c>
      <c r="D84">
        <f>IF('Boys'' Score Sheet'!D38="MQT",2,0)</f>
        <v>2</v>
      </c>
      <c r="E84">
        <f>IF('Boys'' Score Sheet'!D38="MEN",2,0)</f>
        <v>0</v>
      </c>
      <c r="F84">
        <f>IF('Boys'' Score Sheet'!D38="SSM",2,0)</f>
        <v>0</v>
      </c>
    </row>
    <row r="85" spans="1:6" ht="12.75">
      <c r="A85" s="2">
        <f>IF('Boys'' Score Sheet'!E38="esc",1,0)</f>
        <v>1</v>
      </c>
      <c r="B85">
        <f>IF('Boys'' Score Sheet'!E38="glad",1,0)</f>
        <v>0</v>
      </c>
      <c r="C85" s="2">
        <f>IF('Boys'' Score Sheet'!E38="Gwin",1,0)</f>
        <v>0</v>
      </c>
      <c r="D85" s="2">
        <f>IF('Boys'' Score Sheet'!E38="MQT",1,0)</f>
        <v>0</v>
      </c>
      <c r="E85" s="2">
        <f>IF('Boys'' Score Sheet'!E38="MEN",1,0)</f>
        <v>0</v>
      </c>
      <c r="F85" s="2">
        <f>IF('Boys'' Score Sheet'!E38="SSM",1,0)</f>
        <v>0</v>
      </c>
    </row>
    <row r="86" spans="1:6" ht="12.75">
      <c r="A86">
        <f aca="true" t="shared" si="13" ref="A86:F86">SUM(A82:A85)</f>
        <v>6</v>
      </c>
      <c r="B86">
        <f t="shared" si="13"/>
        <v>0</v>
      </c>
      <c r="C86">
        <f t="shared" si="13"/>
        <v>0</v>
      </c>
      <c r="D86">
        <f t="shared" si="13"/>
        <v>2</v>
      </c>
      <c r="E86">
        <f t="shared" si="13"/>
        <v>3</v>
      </c>
      <c r="F86">
        <f t="shared" si="13"/>
        <v>0</v>
      </c>
    </row>
    <row r="87" spans="1:6" ht="12.75">
      <c r="A87" s="1" t="s">
        <v>111</v>
      </c>
      <c r="B87" s="1" t="s">
        <v>112</v>
      </c>
      <c r="C87" s="1" t="s">
        <v>113</v>
      </c>
      <c r="D87" s="1" t="s">
        <v>114</v>
      </c>
      <c r="E87" s="1" t="s">
        <v>115</v>
      </c>
      <c r="F87" s="1" t="s">
        <v>116</v>
      </c>
    </row>
    <row r="88" spans="1:6" ht="12.75">
      <c r="A88">
        <f>IF('Boys'' Score Sheet'!B41="esc",5,0)</f>
        <v>0</v>
      </c>
      <c r="B88">
        <f>IF('Boys'' Score Sheet'!B41="glad",5,0)</f>
        <v>0</v>
      </c>
      <c r="C88">
        <f>IF('Boys'' Score Sheet'!B41="Gwin",5,0)</f>
        <v>0</v>
      </c>
      <c r="D88">
        <f>IF('Boys'' Score Sheet'!B41="MQT",5,0)</f>
        <v>0</v>
      </c>
      <c r="E88">
        <f>IF('Boys'' Score Sheet'!B41="MEN",5,0)</f>
        <v>0</v>
      </c>
      <c r="F88">
        <f>IF('Boys'' Score Sheet'!B41="SSM",5,0)</f>
        <v>5</v>
      </c>
    </row>
    <row r="89" spans="1:6" ht="12.75">
      <c r="A89">
        <f>IF('Boys'' Score Sheet'!C41="esc",3,0)</f>
        <v>0</v>
      </c>
      <c r="B89">
        <f>IF('Boys'' Score Sheet'!C41="glad",3,0)</f>
        <v>0</v>
      </c>
      <c r="C89">
        <f>IF('Boys'' Score Sheet'!C41="Gwin",3,0)</f>
        <v>0</v>
      </c>
      <c r="D89">
        <f>IF('Boys'' Score Sheet'!C41="MQT",3,0)</f>
        <v>0</v>
      </c>
      <c r="E89">
        <f>IF('Boys'' Score Sheet'!C41="MEN",3,0)</f>
        <v>0</v>
      </c>
      <c r="F89">
        <f>IF('Boys'' Score Sheet'!C41="SSM",3,0)</f>
        <v>3</v>
      </c>
    </row>
    <row r="90" spans="1:6" ht="12.75">
      <c r="A90">
        <f>IF('Boys'' Score Sheet'!D41="esc",2,0)</f>
        <v>0</v>
      </c>
      <c r="B90">
        <f>IF('Boys'' Score Sheet'!D41="glad",2,0)</f>
        <v>0</v>
      </c>
      <c r="C90">
        <f>IF('Boys'' Score Sheet'!D41="Gwin",2,0)</f>
        <v>0</v>
      </c>
      <c r="D90">
        <f>IF('Boys'' Score Sheet'!D41="MQT",2,0)</f>
        <v>2</v>
      </c>
      <c r="E90">
        <f>IF('Boys'' Score Sheet'!D41="MEN",2,0)</f>
        <v>0</v>
      </c>
      <c r="F90">
        <f>IF('Boys'' Score Sheet'!D41="SSM",2,0)</f>
        <v>0</v>
      </c>
    </row>
    <row r="91" spans="1:6" ht="12.75">
      <c r="A91" s="2">
        <f>IF('Boys'' Score Sheet'!E41="esc",1,0)</f>
        <v>1</v>
      </c>
      <c r="B91">
        <f>IF('Boys'' Score Sheet'!E41="glad",1,0)</f>
        <v>0</v>
      </c>
      <c r="C91" s="2">
        <f>IF('Boys'' Score Sheet'!E41="Gwin",1,0)</f>
        <v>0</v>
      </c>
      <c r="D91" s="2">
        <f>IF('Boys'' Score Sheet'!E41="MQT",1,0)</f>
        <v>0</v>
      </c>
      <c r="E91" s="2">
        <f>IF('Boys'' Score Sheet'!E41="MEN",1,0)</f>
        <v>0</v>
      </c>
      <c r="F91" s="2">
        <f>IF('Boys'' Score Sheet'!E41="SSM",1,0)</f>
        <v>0</v>
      </c>
    </row>
    <row r="92" spans="1:6" ht="12.75">
      <c r="A92">
        <f aca="true" t="shared" si="14" ref="A92:F92">SUM(A88:A91)</f>
        <v>1</v>
      </c>
      <c r="B92">
        <f t="shared" si="14"/>
        <v>0</v>
      </c>
      <c r="C92">
        <f t="shared" si="14"/>
        <v>0</v>
      </c>
      <c r="D92">
        <f t="shared" si="14"/>
        <v>2</v>
      </c>
      <c r="E92">
        <f t="shared" si="14"/>
        <v>0</v>
      </c>
      <c r="F92">
        <f t="shared" si="14"/>
        <v>8</v>
      </c>
    </row>
    <row r="93" spans="1:6" ht="12.75">
      <c r="A93" s="1" t="s">
        <v>117</v>
      </c>
      <c r="B93" s="1" t="s">
        <v>118</v>
      </c>
      <c r="C93" s="1" t="s">
        <v>119</v>
      </c>
      <c r="D93" s="1" t="s">
        <v>120</v>
      </c>
      <c r="E93" s="1" t="s">
        <v>121</v>
      </c>
      <c r="F93" s="1" t="s">
        <v>122</v>
      </c>
    </row>
    <row r="94" spans="1:6" ht="12.75">
      <c r="A94">
        <f>IF('Boys'' Score Sheet'!B44="esc",5,0)</f>
        <v>0</v>
      </c>
      <c r="B94">
        <f>IF('Boys'' Score Sheet'!B44="glad",5,0)</f>
        <v>5</v>
      </c>
      <c r="C94">
        <f>IF('Boys'' Score Sheet'!B44="Gwin",5,0)</f>
        <v>0</v>
      </c>
      <c r="D94">
        <f>IF('Boys'' Score Sheet'!B44="MQT",5,0)</f>
        <v>0</v>
      </c>
      <c r="E94">
        <f>IF('Boys'' Score Sheet'!B44="MEN",5,0)</f>
        <v>0</v>
      </c>
      <c r="F94">
        <f>IF('Boys'' Score Sheet'!B44="SSM",5,0)</f>
        <v>0</v>
      </c>
    </row>
    <row r="95" spans="1:6" ht="12.75">
      <c r="A95">
        <f>IF('Boys'' Score Sheet'!C44="esc",3,0)</f>
        <v>0</v>
      </c>
      <c r="B95">
        <f>IF('Boys'' Score Sheet'!C44="glad",3,0)</f>
        <v>3</v>
      </c>
      <c r="C95">
        <f>IF('Boys'' Score Sheet'!C44="Gwin",3,0)</f>
        <v>0</v>
      </c>
      <c r="D95">
        <f>IF('Boys'' Score Sheet'!C44="MQT",3,0)</f>
        <v>0</v>
      </c>
      <c r="E95">
        <f>IF('Boys'' Score Sheet'!C44="MEN",3,0)</f>
        <v>0</v>
      </c>
      <c r="F95">
        <f>IF('Boys'' Score Sheet'!C44="SSM",3,0)</f>
        <v>0</v>
      </c>
    </row>
    <row r="96" spans="1:6" ht="12.75">
      <c r="A96">
        <f>IF('Boys'' Score Sheet'!D44="esc",2,0)</f>
        <v>2</v>
      </c>
      <c r="B96">
        <f>IF('Boys'' Score Sheet'!D44="glad",2,0)</f>
        <v>0</v>
      </c>
      <c r="C96">
        <f>IF('Boys'' Score Sheet'!D44="Gwin",2,0)</f>
        <v>0</v>
      </c>
      <c r="D96">
        <f>IF('Boys'' Score Sheet'!D44="MQT",2,0)</f>
        <v>0</v>
      </c>
      <c r="E96">
        <f>IF('Boys'' Score Sheet'!D44="MEN",2,0)</f>
        <v>0</v>
      </c>
      <c r="F96">
        <f>IF('Boys'' Score Sheet'!D44="SSM",2,0)</f>
        <v>0</v>
      </c>
    </row>
    <row r="97" spans="1:6" ht="12.75">
      <c r="A97" s="2">
        <f>IF('Boys'' Score Sheet'!E44="esc",1,0)</f>
        <v>1</v>
      </c>
      <c r="B97">
        <f>IF('Boys'' Score Sheet'!E44="glad",1,0)</f>
        <v>0</v>
      </c>
      <c r="C97" s="2">
        <f>IF('Boys'' Score Sheet'!E44="Gwin",1,0)</f>
        <v>0</v>
      </c>
      <c r="D97" s="2">
        <f>IF('Boys'' Score Sheet'!E44="MQT",1,0)</f>
        <v>0</v>
      </c>
      <c r="E97" s="2">
        <f>IF('Boys'' Score Sheet'!E44="MEN",1,0)</f>
        <v>0</v>
      </c>
      <c r="F97" s="2">
        <f>IF('Boys'' Score Sheet'!E44="SSM",1,0)</f>
        <v>0</v>
      </c>
    </row>
    <row r="98" spans="1:6" ht="12.75">
      <c r="A98">
        <f aca="true" t="shared" si="15" ref="A98:F98">SUM(A94:A97)</f>
        <v>3</v>
      </c>
      <c r="B98">
        <f t="shared" si="15"/>
        <v>8</v>
      </c>
      <c r="C98">
        <f t="shared" si="15"/>
        <v>0</v>
      </c>
      <c r="D98">
        <f t="shared" si="15"/>
        <v>0</v>
      </c>
      <c r="E98">
        <f t="shared" si="15"/>
        <v>0</v>
      </c>
      <c r="F98">
        <f t="shared" si="15"/>
        <v>0</v>
      </c>
    </row>
    <row r="100" spans="1:6" ht="12.75">
      <c r="A100" s="1" t="s">
        <v>124</v>
      </c>
      <c r="B100" s="1" t="s">
        <v>125</v>
      </c>
      <c r="C100" s="1" t="s">
        <v>126</v>
      </c>
      <c r="D100" s="1" t="s">
        <v>127</v>
      </c>
      <c r="E100" s="1" t="s">
        <v>128</v>
      </c>
      <c r="F100" s="1" t="s">
        <v>129</v>
      </c>
    </row>
    <row r="101" spans="1:6" ht="12.75">
      <c r="A101">
        <f>IF('Boys'' Score Sheet'!B12="esc",5,0)</f>
        <v>0</v>
      </c>
      <c r="B101">
        <f>IF('Boys'' Score Sheet'!B12="glad",5,0)</f>
        <v>0</v>
      </c>
      <c r="C101">
        <f>IF('Boys'' Score Sheet'!B12="Gwin",5,0)</f>
        <v>0</v>
      </c>
      <c r="D101">
        <f>IF('Boys'' Score Sheet'!B12="MQT",5,0)</f>
        <v>5</v>
      </c>
      <c r="E101">
        <f>IF('Boys'' Score Sheet'!B12="MEN",5,0)</f>
        <v>0</v>
      </c>
      <c r="F101">
        <f>IF('Boys'' Score Sheet'!B12="SSM",5,0)</f>
        <v>0</v>
      </c>
    </row>
    <row r="102" spans="1:6" ht="12.75">
      <c r="A102">
        <f>IF('Boys'' Score Sheet'!C12="esc",3,0)</f>
        <v>0</v>
      </c>
      <c r="B102">
        <f>IF('Boys'' Score Sheet'!C12="glad",3,0)</f>
        <v>0</v>
      </c>
      <c r="C102">
        <f>IF('Boys'' Score Sheet'!C12="Gwin",3,0)</f>
        <v>0</v>
      </c>
      <c r="D102">
        <f>IF('Boys'' Score Sheet'!C12="MQT",3,0)</f>
        <v>3</v>
      </c>
      <c r="E102">
        <f>IF('Boys'' Score Sheet'!C12="MEN",3,0)</f>
        <v>0</v>
      </c>
      <c r="F102">
        <f>IF('Boys'' Score Sheet'!C12="SSM",3,0)</f>
        <v>0</v>
      </c>
    </row>
    <row r="103" spans="1:6" ht="12.75">
      <c r="A103">
        <f>IF('Boys'' Score Sheet'!D12="esc",2,0)</f>
        <v>0</v>
      </c>
      <c r="B103">
        <f>IF('Boys'' Score Sheet'!D12="glad",2,0)</f>
        <v>0</v>
      </c>
      <c r="C103">
        <f>IF('Boys'' Score Sheet'!D12="Gwin",2,0)</f>
        <v>0</v>
      </c>
      <c r="D103">
        <f>IF('Boys'' Score Sheet'!D12="MQT",2,0)</f>
        <v>0</v>
      </c>
      <c r="E103">
        <f>IF('Boys'' Score Sheet'!D12="MEN",2,0)</f>
        <v>2</v>
      </c>
      <c r="F103">
        <f>IF('Boys'' Score Sheet'!D12="SSM",2,0)</f>
        <v>0</v>
      </c>
    </row>
    <row r="104" spans="1:6" ht="12.75">
      <c r="A104" s="2">
        <f>IF('Boys'' Score Sheet'!E12="esc",1,0)</f>
        <v>0</v>
      </c>
      <c r="B104">
        <f>IF('Boys'' Score Sheet'!E12="glad",1,0)</f>
        <v>0</v>
      </c>
      <c r="C104" s="2">
        <f>IF('Boys'' Score Sheet'!E12="Gwin",1,0)</f>
        <v>0</v>
      </c>
      <c r="D104" s="2">
        <f>IF('Boys'' Score Sheet'!E12="MQT",1,0)</f>
        <v>0</v>
      </c>
      <c r="E104" s="2">
        <f>IF('Boys'' Score Sheet'!E12="MEN",1,0)</f>
        <v>0</v>
      </c>
      <c r="F104" s="2">
        <f>IF('Boys'' Score Sheet'!E12="SSM",1,0)</f>
        <v>1</v>
      </c>
    </row>
    <row r="105" spans="1:6" ht="12.75">
      <c r="A105">
        <f aca="true" t="shared" si="16" ref="A105:F105">SUM(A101:A104)</f>
        <v>0</v>
      </c>
      <c r="B105">
        <f t="shared" si="16"/>
        <v>0</v>
      </c>
      <c r="C105">
        <f t="shared" si="16"/>
        <v>0</v>
      </c>
      <c r="D105">
        <f t="shared" si="16"/>
        <v>8</v>
      </c>
      <c r="E105">
        <f t="shared" si="16"/>
        <v>2</v>
      </c>
      <c r="F105">
        <f t="shared" si="16"/>
        <v>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Sault Area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Sault Area Schools</dc:creator>
  <cp:keywords/>
  <dc:description/>
  <cp:lastModifiedBy>mmattson</cp:lastModifiedBy>
  <cp:lastPrinted>2006-05-19T23:37:19Z</cp:lastPrinted>
  <dcterms:created xsi:type="dcterms:W3CDTF">2005-05-13T12:39:23Z</dcterms:created>
  <dcterms:modified xsi:type="dcterms:W3CDTF">2006-05-19T23:37:34Z</dcterms:modified>
  <cp:category/>
  <cp:version/>
  <cp:contentType/>
  <cp:contentStatus/>
</cp:coreProperties>
</file>